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35" yWindow="-60" windowWidth="17475" windowHeight="12390"/>
  </bookViews>
  <sheets>
    <sheet name="财字1号" sheetId="1" r:id="rId1"/>
    <sheet name="财字2号" sheetId="2" r:id="rId2"/>
    <sheet name="财字3号" sheetId="3" r:id="rId3"/>
    <sheet name="财字4号" sheetId="4" r:id="rId4"/>
    <sheet name="财字5号" sheetId="5" r:id="rId5"/>
    <sheet name="财字6号" sheetId="6" r:id="rId6"/>
  </sheets>
  <definedNames>
    <definedName name="_xlnm._FilterDatabase" localSheetId="0" hidden="1">财字1号!$B$285:$B$341</definedName>
  </definedNames>
  <calcPr calcId="145621"/>
</workbook>
</file>

<file path=xl/calcChain.xml><?xml version="1.0" encoding="utf-8"?>
<calcChain xmlns="http://schemas.openxmlformats.org/spreadsheetml/2006/main">
  <c r="N326" i="1" l="1"/>
  <c r="N315" i="1"/>
  <c r="N316" i="1"/>
  <c r="N317" i="1"/>
  <c r="N318" i="1"/>
  <c r="N319" i="1"/>
  <c r="N320" i="1"/>
  <c r="N321" i="1"/>
  <c r="N314" i="1"/>
  <c r="D185" i="1" l="1"/>
  <c r="H26" i="6" l="1"/>
  <c r="G5" i="6"/>
  <c r="G6" i="6"/>
  <c r="G7" i="6"/>
  <c r="G8" i="6"/>
  <c r="G9" i="6"/>
  <c r="G10" i="6"/>
  <c r="G11" i="6"/>
  <c r="G12" i="6"/>
  <c r="G13" i="6"/>
  <c r="G14" i="6"/>
  <c r="I14" i="6" s="1"/>
  <c r="G15" i="6"/>
  <c r="I15" i="6" s="1"/>
  <c r="G16" i="6"/>
  <c r="I16" i="6" s="1"/>
  <c r="G17" i="6"/>
  <c r="G18" i="6"/>
  <c r="G19" i="6"/>
  <c r="G20" i="6"/>
  <c r="I20" i="6" s="1"/>
  <c r="G21" i="6"/>
  <c r="G22" i="6"/>
  <c r="G23" i="6"/>
  <c r="G24" i="6"/>
  <c r="G25" i="6"/>
  <c r="F26" i="6"/>
  <c r="E26" i="6"/>
  <c r="D26" i="6"/>
  <c r="C26" i="6"/>
  <c r="B26" i="6"/>
  <c r="I25" i="6"/>
  <c r="I24" i="6"/>
  <c r="I23" i="6"/>
  <c r="I22" i="6"/>
  <c r="I21" i="6"/>
  <c r="I19" i="6"/>
  <c r="I18" i="6"/>
  <c r="I17" i="6"/>
  <c r="I13" i="6"/>
  <c r="I12" i="6"/>
  <c r="I11" i="6"/>
  <c r="I10" i="6"/>
  <c r="I9" i="6"/>
  <c r="I8" i="6"/>
  <c r="I7" i="6"/>
  <c r="I6" i="6"/>
  <c r="I5" i="6"/>
  <c r="K26" i="5"/>
  <c r="J26" i="5"/>
  <c r="I26" i="5"/>
  <c r="H26" i="5"/>
  <c r="G26" i="5"/>
  <c r="F26" i="5"/>
  <c r="E26" i="5"/>
  <c r="D26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K25" i="4"/>
  <c r="J25" i="4"/>
  <c r="I25" i="4"/>
  <c r="H25" i="4"/>
  <c r="G25" i="4"/>
  <c r="F25" i="4"/>
  <c r="E25" i="4"/>
  <c r="D25" i="4"/>
  <c r="C25" i="4"/>
  <c r="B25" i="4"/>
  <c r="D202" i="3"/>
  <c r="D528" i="3" s="1"/>
  <c r="D381" i="3"/>
  <c r="D541" i="3" s="1"/>
  <c r="D506" i="3"/>
  <c r="D554" i="3" s="1"/>
  <c r="D204" i="3"/>
  <c r="D530" i="3" s="1"/>
  <c r="D383" i="3"/>
  <c r="D543" i="3" s="1"/>
  <c r="D508" i="3"/>
  <c r="D556" i="3" s="1"/>
  <c r="D205" i="3"/>
  <c r="D531" i="3" s="1"/>
  <c r="D384" i="3"/>
  <c r="D544" i="3" s="1"/>
  <c r="D509" i="3"/>
  <c r="D557" i="3" s="1"/>
  <c r="D206" i="3"/>
  <c r="D532" i="3" s="1"/>
  <c r="D385" i="3"/>
  <c r="D545" i="3" s="1"/>
  <c r="D510" i="3"/>
  <c r="D558" i="3" s="1"/>
  <c r="D207" i="3"/>
  <c r="D533" i="3" s="1"/>
  <c r="D386" i="3"/>
  <c r="D546" i="3" s="1"/>
  <c r="D511" i="3"/>
  <c r="D559" i="3" s="1"/>
  <c r="D208" i="3"/>
  <c r="D534" i="3" s="1"/>
  <c r="D387" i="3"/>
  <c r="D547" i="3" s="1"/>
  <c r="D512" i="3"/>
  <c r="D560" i="3" s="1"/>
  <c r="D209" i="3"/>
  <c r="D535" i="3" s="1"/>
  <c r="D388" i="3"/>
  <c r="D548" i="3" s="1"/>
  <c r="D513" i="3"/>
  <c r="D561" i="3" s="1"/>
  <c r="D210" i="3"/>
  <c r="D536" i="3" s="1"/>
  <c r="D389" i="3"/>
  <c r="D549" i="3" s="1"/>
  <c r="D514" i="3"/>
  <c r="D562" i="3" s="1"/>
  <c r="K202" i="3"/>
  <c r="K528" i="3" s="1"/>
  <c r="K381" i="3"/>
  <c r="K541" i="3" s="1"/>
  <c r="K506" i="3"/>
  <c r="K554" i="3" s="1"/>
  <c r="K204" i="3"/>
  <c r="K530" i="3" s="1"/>
  <c r="K383" i="3"/>
  <c r="K543" i="3" s="1"/>
  <c r="K508" i="3"/>
  <c r="K556" i="3" s="1"/>
  <c r="K205" i="3"/>
  <c r="K531" i="3" s="1"/>
  <c r="K384" i="3"/>
  <c r="K544" i="3" s="1"/>
  <c r="K509" i="3"/>
  <c r="K557" i="3" s="1"/>
  <c r="K206" i="3"/>
  <c r="K532" i="3" s="1"/>
  <c r="K385" i="3"/>
  <c r="K545" i="3" s="1"/>
  <c r="K510" i="3"/>
  <c r="K558" i="3" s="1"/>
  <c r="K207" i="3"/>
  <c r="K533" i="3" s="1"/>
  <c r="K386" i="3"/>
  <c r="K546" i="3" s="1"/>
  <c r="K511" i="3"/>
  <c r="K559" i="3" s="1"/>
  <c r="K208" i="3"/>
  <c r="K534" i="3" s="1"/>
  <c r="K387" i="3"/>
  <c r="K547" i="3" s="1"/>
  <c r="K512" i="3"/>
  <c r="K560" i="3" s="1"/>
  <c r="K209" i="3"/>
  <c r="K535" i="3" s="1"/>
  <c r="K388" i="3"/>
  <c r="K548" i="3" s="1"/>
  <c r="K513" i="3"/>
  <c r="K561" i="3" s="1"/>
  <c r="K210" i="3"/>
  <c r="K536" i="3" s="1"/>
  <c r="K389" i="3"/>
  <c r="K549" i="3" s="1"/>
  <c r="K514" i="3"/>
  <c r="K562" i="3" s="1"/>
  <c r="L202" i="3"/>
  <c r="L528" i="3" s="1"/>
  <c r="L381" i="3"/>
  <c r="L541" i="3" s="1"/>
  <c r="L506" i="3"/>
  <c r="L554" i="3" s="1"/>
  <c r="L204" i="3"/>
  <c r="L530" i="3" s="1"/>
  <c r="L383" i="3"/>
  <c r="L543" i="3" s="1"/>
  <c r="L508" i="3"/>
  <c r="L556" i="3" s="1"/>
  <c r="L205" i="3"/>
  <c r="L531" i="3" s="1"/>
  <c r="L384" i="3"/>
  <c r="L544" i="3" s="1"/>
  <c r="M544" i="3" s="1"/>
  <c r="L509" i="3"/>
  <c r="L557" i="3" s="1"/>
  <c r="L206" i="3"/>
  <c r="L532" i="3" s="1"/>
  <c r="L385" i="3"/>
  <c r="L545" i="3" s="1"/>
  <c r="L510" i="3"/>
  <c r="L558" i="3" s="1"/>
  <c r="L207" i="3"/>
  <c r="L533" i="3" s="1"/>
  <c r="L386" i="3"/>
  <c r="L546" i="3" s="1"/>
  <c r="L511" i="3"/>
  <c r="L559" i="3" s="1"/>
  <c r="L208" i="3"/>
  <c r="L534" i="3" s="1"/>
  <c r="L387" i="3"/>
  <c r="L547" i="3" s="1"/>
  <c r="L512" i="3"/>
  <c r="L560" i="3" s="1"/>
  <c r="L209" i="3"/>
  <c r="L535" i="3" s="1"/>
  <c r="L388" i="3"/>
  <c r="L548" i="3" s="1"/>
  <c r="L513" i="3"/>
  <c r="L561" i="3" s="1"/>
  <c r="L210" i="3"/>
  <c r="L536" i="3" s="1"/>
  <c r="L389" i="3"/>
  <c r="L549" i="3" s="1"/>
  <c r="L514" i="3"/>
  <c r="L562" i="3" s="1"/>
  <c r="J202" i="3"/>
  <c r="J528" i="3" s="1"/>
  <c r="J381" i="3"/>
  <c r="J541" i="3" s="1"/>
  <c r="J506" i="3"/>
  <c r="J554" i="3" s="1"/>
  <c r="J204" i="3"/>
  <c r="J530" i="3" s="1"/>
  <c r="J383" i="3"/>
  <c r="J543" i="3" s="1"/>
  <c r="J508" i="3"/>
  <c r="J556" i="3" s="1"/>
  <c r="J205" i="3"/>
  <c r="J531" i="3" s="1"/>
  <c r="J384" i="3"/>
  <c r="J544" i="3" s="1"/>
  <c r="J509" i="3"/>
  <c r="J557" i="3" s="1"/>
  <c r="J206" i="3"/>
  <c r="J532" i="3" s="1"/>
  <c r="J385" i="3"/>
  <c r="J545" i="3" s="1"/>
  <c r="J510" i="3"/>
  <c r="J558" i="3" s="1"/>
  <c r="J207" i="3"/>
  <c r="J533" i="3" s="1"/>
  <c r="J386" i="3"/>
  <c r="J546" i="3" s="1"/>
  <c r="J511" i="3"/>
  <c r="J559" i="3" s="1"/>
  <c r="J208" i="3"/>
  <c r="J534" i="3" s="1"/>
  <c r="J387" i="3"/>
  <c r="J547" i="3" s="1"/>
  <c r="J512" i="3"/>
  <c r="J560" i="3" s="1"/>
  <c r="J209" i="3"/>
  <c r="J535" i="3" s="1"/>
  <c r="J388" i="3"/>
  <c r="J548" i="3" s="1"/>
  <c r="J513" i="3"/>
  <c r="J561" i="3" s="1"/>
  <c r="J210" i="3"/>
  <c r="J536" i="3" s="1"/>
  <c r="J389" i="3"/>
  <c r="J549" i="3" s="1"/>
  <c r="J514" i="3"/>
  <c r="J562" i="3" s="1"/>
  <c r="I202" i="3"/>
  <c r="I528" i="3" s="1"/>
  <c r="I381" i="3"/>
  <c r="I541" i="3" s="1"/>
  <c r="I506" i="3"/>
  <c r="I554" i="3" s="1"/>
  <c r="I204" i="3"/>
  <c r="I530" i="3" s="1"/>
  <c r="I383" i="3"/>
  <c r="I508" i="3"/>
  <c r="I556" i="3" s="1"/>
  <c r="I205" i="3"/>
  <c r="I531" i="3" s="1"/>
  <c r="I384" i="3"/>
  <c r="I544" i="3" s="1"/>
  <c r="I509" i="3"/>
  <c r="I557" i="3" s="1"/>
  <c r="I206" i="3"/>
  <c r="I532" i="3" s="1"/>
  <c r="I385" i="3"/>
  <c r="I545" i="3" s="1"/>
  <c r="I510" i="3"/>
  <c r="I558" i="3" s="1"/>
  <c r="I207" i="3"/>
  <c r="I533" i="3" s="1"/>
  <c r="I386" i="3"/>
  <c r="I546" i="3" s="1"/>
  <c r="I511" i="3"/>
  <c r="I559" i="3" s="1"/>
  <c r="I208" i="3"/>
  <c r="I534" i="3" s="1"/>
  <c r="I387" i="3"/>
  <c r="I547" i="3" s="1"/>
  <c r="I512" i="3"/>
  <c r="I560" i="3" s="1"/>
  <c r="I209" i="3"/>
  <c r="I535" i="3" s="1"/>
  <c r="I388" i="3"/>
  <c r="I548" i="3" s="1"/>
  <c r="I513" i="3"/>
  <c r="I561" i="3" s="1"/>
  <c r="I210" i="3"/>
  <c r="I536" i="3" s="1"/>
  <c r="I389" i="3"/>
  <c r="I549" i="3" s="1"/>
  <c r="I514" i="3"/>
  <c r="I562" i="3" s="1"/>
  <c r="H202" i="3"/>
  <c r="H528" i="3" s="1"/>
  <c r="H381" i="3"/>
  <c r="H541" i="3" s="1"/>
  <c r="H506" i="3"/>
  <c r="H554" i="3" s="1"/>
  <c r="H204" i="3"/>
  <c r="H530" i="3" s="1"/>
  <c r="H383" i="3"/>
  <c r="H543" i="3" s="1"/>
  <c r="H508" i="3"/>
  <c r="H556" i="3" s="1"/>
  <c r="H205" i="3"/>
  <c r="H531" i="3" s="1"/>
  <c r="H384" i="3"/>
  <c r="H544" i="3" s="1"/>
  <c r="H509" i="3"/>
  <c r="H557" i="3" s="1"/>
  <c r="H206" i="3"/>
  <c r="H532" i="3" s="1"/>
  <c r="H385" i="3"/>
  <c r="H545" i="3" s="1"/>
  <c r="H510" i="3"/>
  <c r="H558" i="3" s="1"/>
  <c r="H207" i="3"/>
  <c r="H533" i="3" s="1"/>
  <c r="H386" i="3"/>
  <c r="H546" i="3" s="1"/>
  <c r="H511" i="3"/>
  <c r="H559" i="3" s="1"/>
  <c r="H208" i="3"/>
  <c r="H534" i="3" s="1"/>
  <c r="H387" i="3"/>
  <c r="H547" i="3" s="1"/>
  <c r="H512" i="3"/>
  <c r="H560" i="3" s="1"/>
  <c r="H209" i="3"/>
  <c r="H535" i="3" s="1"/>
  <c r="H388" i="3"/>
  <c r="H548" i="3" s="1"/>
  <c r="H513" i="3"/>
  <c r="H561" i="3" s="1"/>
  <c r="H210" i="3"/>
  <c r="H536" i="3" s="1"/>
  <c r="H389" i="3"/>
  <c r="H549" i="3" s="1"/>
  <c r="H514" i="3"/>
  <c r="H562" i="3" s="1"/>
  <c r="G202" i="3"/>
  <c r="G528" i="3" s="1"/>
  <c r="G381" i="3"/>
  <c r="G541" i="3" s="1"/>
  <c r="G506" i="3"/>
  <c r="G554" i="3" s="1"/>
  <c r="G204" i="3"/>
  <c r="G530" i="3" s="1"/>
  <c r="G383" i="3"/>
  <c r="G508" i="3"/>
  <c r="G556" i="3" s="1"/>
  <c r="G205" i="3"/>
  <c r="G531" i="3" s="1"/>
  <c r="G384" i="3"/>
  <c r="G544" i="3" s="1"/>
  <c r="G509" i="3"/>
  <c r="G557" i="3" s="1"/>
  <c r="G206" i="3"/>
  <c r="G532" i="3" s="1"/>
  <c r="G385" i="3"/>
  <c r="G545" i="3" s="1"/>
  <c r="G510" i="3"/>
  <c r="G558" i="3" s="1"/>
  <c r="G207" i="3"/>
  <c r="G533" i="3" s="1"/>
  <c r="G386" i="3"/>
  <c r="G546" i="3" s="1"/>
  <c r="G511" i="3"/>
  <c r="G559" i="3" s="1"/>
  <c r="G208" i="3"/>
  <c r="G534" i="3" s="1"/>
  <c r="G387" i="3"/>
  <c r="G547" i="3" s="1"/>
  <c r="G512" i="3"/>
  <c r="G560" i="3" s="1"/>
  <c r="G209" i="3"/>
  <c r="G535" i="3" s="1"/>
  <c r="G388" i="3"/>
  <c r="G548" i="3" s="1"/>
  <c r="G513" i="3"/>
  <c r="G561" i="3" s="1"/>
  <c r="G210" i="3"/>
  <c r="G536" i="3" s="1"/>
  <c r="G389" i="3"/>
  <c r="G549" i="3" s="1"/>
  <c r="G514" i="3"/>
  <c r="G562" i="3" s="1"/>
  <c r="E202" i="3"/>
  <c r="E528" i="3" s="1"/>
  <c r="E381" i="3"/>
  <c r="E541" i="3" s="1"/>
  <c r="E506" i="3"/>
  <c r="E554" i="3" s="1"/>
  <c r="E204" i="3"/>
  <c r="E530" i="3" s="1"/>
  <c r="E383" i="3"/>
  <c r="E543" i="3" s="1"/>
  <c r="E508" i="3"/>
  <c r="E556" i="3" s="1"/>
  <c r="E205" i="3"/>
  <c r="E531" i="3" s="1"/>
  <c r="E384" i="3"/>
  <c r="E544" i="3" s="1"/>
  <c r="E509" i="3"/>
  <c r="E557" i="3" s="1"/>
  <c r="E206" i="3"/>
  <c r="E532" i="3" s="1"/>
  <c r="E385" i="3"/>
  <c r="E545" i="3" s="1"/>
  <c r="E510" i="3"/>
  <c r="E558" i="3" s="1"/>
  <c r="E207" i="3"/>
  <c r="E533" i="3" s="1"/>
  <c r="E386" i="3"/>
  <c r="E546" i="3" s="1"/>
  <c r="E511" i="3"/>
  <c r="E559" i="3" s="1"/>
  <c r="E208" i="3"/>
  <c r="E534" i="3" s="1"/>
  <c r="E387" i="3"/>
  <c r="E547" i="3" s="1"/>
  <c r="E512" i="3"/>
  <c r="E560" i="3" s="1"/>
  <c r="E209" i="3"/>
  <c r="E535" i="3" s="1"/>
  <c r="E388" i="3"/>
  <c r="E548" i="3" s="1"/>
  <c r="E513" i="3"/>
  <c r="E561" i="3" s="1"/>
  <c r="E210" i="3"/>
  <c r="E536" i="3" s="1"/>
  <c r="E389" i="3"/>
  <c r="E549" i="3" s="1"/>
  <c r="E514" i="3"/>
  <c r="E562" i="3" s="1"/>
  <c r="C202" i="3"/>
  <c r="C528" i="3" s="1"/>
  <c r="C381" i="3"/>
  <c r="C541" i="3" s="1"/>
  <c r="C506" i="3"/>
  <c r="C554" i="3" s="1"/>
  <c r="C204" i="3"/>
  <c r="C530" i="3" s="1"/>
  <c r="C383" i="3"/>
  <c r="C543" i="3" s="1"/>
  <c r="C508" i="3"/>
  <c r="C556" i="3" s="1"/>
  <c r="C205" i="3"/>
  <c r="C531" i="3" s="1"/>
  <c r="C384" i="3"/>
  <c r="C544" i="3" s="1"/>
  <c r="C509" i="3"/>
  <c r="C557" i="3" s="1"/>
  <c r="C206" i="3"/>
  <c r="C532" i="3" s="1"/>
  <c r="C385" i="3"/>
  <c r="C545" i="3" s="1"/>
  <c r="C510" i="3"/>
  <c r="C558" i="3" s="1"/>
  <c r="C207" i="3"/>
  <c r="C533" i="3" s="1"/>
  <c r="C386" i="3"/>
  <c r="C546" i="3" s="1"/>
  <c r="C511" i="3"/>
  <c r="C559" i="3" s="1"/>
  <c r="C208" i="3"/>
  <c r="C534" i="3" s="1"/>
  <c r="C387" i="3"/>
  <c r="C547" i="3" s="1"/>
  <c r="C512" i="3"/>
  <c r="C560" i="3" s="1"/>
  <c r="C209" i="3"/>
  <c r="C535" i="3" s="1"/>
  <c r="C388" i="3"/>
  <c r="C548" i="3" s="1"/>
  <c r="C513" i="3"/>
  <c r="C561" i="3" s="1"/>
  <c r="C210" i="3"/>
  <c r="C536" i="3" s="1"/>
  <c r="C389" i="3"/>
  <c r="C549" i="3" s="1"/>
  <c r="C514" i="3"/>
  <c r="C562" i="3" s="1"/>
  <c r="D213" i="3"/>
  <c r="D539" i="3" s="1"/>
  <c r="D392" i="3"/>
  <c r="D552" i="3" s="1"/>
  <c r="D517" i="3"/>
  <c r="D565" i="3" s="1"/>
  <c r="K213" i="3"/>
  <c r="K539" i="3" s="1"/>
  <c r="K392" i="3"/>
  <c r="K552" i="3" s="1"/>
  <c r="K517" i="3"/>
  <c r="K565" i="3" s="1"/>
  <c r="L213" i="3"/>
  <c r="L539" i="3" s="1"/>
  <c r="L392" i="3"/>
  <c r="L552" i="3" s="1"/>
  <c r="L517" i="3"/>
  <c r="L565" i="3" s="1"/>
  <c r="J213" i="3"/>
  <c r="J539" i="3" s="1"/>
  <c r="J392" i="3"/>
  <c r="J552" i="3" s="1"/>
  <c r="J517" i="3"/>
  <c r="J565" i="3" s="1"/>
  <c r="I213" i="3"/>
  <c r="I539" i="3" s="1"/>
  <c r="I392" i="3"/>
  <c r="I552" i="3" s="1"/>
  <c r="I517" i="3"/>
  <c r="I565" i="3" s="1"/>
  <c r="H213" i="3"/>
  <c r="H539" i="3" s="1"/>
  <c r="H392" i="3"/>
  <c r="H552" i="3" s="1"/>
  <c r="H517" i="3"/>
  <c r="H565" i="3" s="1"/>
  <c r="G213" i="3"/>
  <c r="G539" i="3" s="1"/>
  <c r="G392" i="3"/>
  <c r="G552" i="3" s="1"/>
  <c r="G517" i="3"/>
  <c r="G565" i="3" s="1"/>
  <c r="E213" i="3"/>
  <c r="E539" i="3" s="1"/>
  <c r="E392" i="3"/>
  <c r="E552" i="3" s="1"/>
  <c r="E517" i="3"/>
  <c r="E565" i="3" s="1"/>
  <c r="C213" i="3"/>
  <c r="C539" i="3" s="1"/>
  <c r="C392" i="3"/>
  <c r="C552" i="3" s="1"/>
  <c r="C517" i="3"/>
  <c r="C565" i="3" s="1"/>
  <c r="D212" i="3"/>
  <c r="D538" i="3" s="1"/>
  <c r="D391" i="3"/>
  <c r="D551" i="3" s="1"/>
  <c r="D516" i="3"/>
  <c r="D564" i="3" s="1"/>
  <c r="K212" i="3"/>
  <c r="K538" i="3" s="1"/>
  <c r="K391" i="3"/>
  <c r="K551" i="3" s="1"/>
  <c r="K516" i="3"/>
  <c r="K564" i="3" s="1"/>
  <c r="L212" i="3"/>
  <c r="L538" i="3" s="1"/>
  <c r="L391" i="3"/>
  <c r="L551" i="3" s="1"/>
  <c r="L516" i="3"/>
  <c r="L564" i="3" s="1"/>
  <c r="J212" i="3"/>
  <c r="J538" i="3" s="1"/>
  <c r="J551" i="3"/>
  <c r="J516" i="3"/>
  <c r="J564" i="3" s="1"/>
  <c r="I212" i="3"/>
  <c r="I538" i="3" s="1"/>
  <c r="I391" i="3"/>
  <c r="I551" i="3" s="1"/>
  <c r="I516" i="3"/>
  <c r="I564" i="3" s="1"/>
  <c r="H212" i="3"/>
  <c r="H538" i="3" s="1"/>
  <c r="H391" i="3"/>
  <c r="H551" i="3" s="1"/>
  <c r="H516" i="3"/>
  <c r="H564" i="3" s="1"/>
  <c r="G212" i="3"/>
  <c r="G538" i="3" s="1"/>
  <c r="G391" i="3"/>
  <c r="G551" i="3" s="1"/>
  <c r="G516" i="3"/>
  <c r="G564" i="3" s="1"/>
  <c r="E212" i="3"/>
  <c r="E538" i="3" s="1"/>
  <c r="E391" i="3"/>
  <c r="E551" i="3" s="1"/>
  <c r="E516" i="3"/>
  <c r="E564" i="3" s="1"/>
  <c r="C212" i="3"/>
  <c r="C538" i="3" s="1"/>
  <c r="C391" i="3"/>
  <c r="C551" i="3" s="1"/>
  <c r="C516" i="3"/>
  <c r="C564" i="3" s="1"/>
  <c r="D211" i="3"/>
  <c r="D537" i="3" s="1"/>
  <c r="D390" i="3"/>
  <c r="D550" i="3" s="1"/>
  <c r="D515" i="3"/>
  <c r="D563" i="3" s="1"/>
  <c r="K211" i="3"/>
  <c r="K537" i="3" s="1"/>
  <c r="K390" i="3"/>
  <c r="K550" i="3" s="1"/>
  <c r="K515" i="3"/>
  <c r="K563" i="3" s="1"/>
  <c r="L211" i="3"/>
  <c r="L537" i="3" s="1"/>
  <c r="L390" i="3"/>
  <c r="L550" i="3" s="1"/>
  <c r="L515" i="3"/>
  <c r="L563" i="3" s="1"/>
  <c r="J211" i="3"/>
  <c r="J537" i="3" s="1"/>
  <c r="J390" i="3"/>
  <c r="J550" i="3" s="1"/>
  <c r="J515" i="3"/>
  <c r="J563" i="3" s="1"/>
  <c r="I211" i="3"/>
  <c r="I537" i="3" s="1"/>
  <c r="I390" i="3"/>
  <c r="I550" i="3" s="1"/>
  <c r="I515" i="3"/>
  <c r="I563" i="3" s="1"/>
  <c r="H211" i="3"/>
  <c r="H537" i="3" s="1"/>
  <c r="H390" i="3"/>
  <c r="H550" i="3" s="1"/>
  <c r="H515" i="3"/>
  <c r="H563" i="3" s="1"/>
  <c r="G211" i="3"/>
  <c r="G537" i="3" s="1"/>
  <c r="G390" i="3"/>
  <c r="G550" i="3" s="1"/>
  <c r="G515" i="3"/>
  <c r="G563" i="3" s="1"/>
  <c r="E211" i="3"/>
  <c r="E537" i="3" s="1"/>
  <c r="E390" i="3"/>
  <c r="E550" i="3" s="1"/>
  <c r="E515" i="3"/>
  <c r="E563" i="3" s="1"/>
  <c r="C211" i="3"/>
  <c r="C537" i="3" s="1"/>
  <c r="C390" i="3"/>
  <c r="C550" i="3" s="1"/>
  <c r="C515" i="3"/>
  <c r="C563" i="3" s="1"/>
  <c r="D203" i="3"/>
  <c r="D529" i="3" s="1"/>
  <c r="D382" i="3"/>
  <c r="D542" i="3" s="1"/>
  <c r="D507" i="3"/>
  <c r="D555" i="3" s="1"/>
  <c r="K203" i="3"/>
  <c r="K529" i="3" s="1"/>
  <c r="K382" i="3"/>
  <c r="K542" i="3" s="1"/>
  <c r="K507" i="3"/>
  <c r="K555" i="3" s="1"/>
  <c r="L203" i="3"/>
  <c r="L529" i="3" s="1"/>
  <c r="L382" i="3"/>
  <c r="L542" i="3" s="1"/>
  <c r="L507" i="3"/>
  <c r="L555" i="3" s="1"/>
  <c r="J203" i="3"/>
  <c r="J529" i="3" s="1"/>
  <c r="J382" i="3"/>
  <c r="J542" i="3" s="1"/>
  <c r="J507" i="3"/>
  <c r="J555" i="3" s="1"/>
  <c r="I203" i="3"/>
  <c r="I529" i="3" s="1"/>
  <c r="I382" i="3"/>
  <c r="I542" i="3" s="1"/>
  <c r="I507" i="3"/>
  <c r="I555" i="3" s="1"/>
  <c r="H203" i="3"/>
  <c r="H529" i="3" s="1"/>
  <c r="H382" i="3"/>
  <c r="H542" i="3" s="1"/>
  <c r="H507" i="3"/>
  <c r="H555" i="3" s="1"/>
  <c r="G203" i="3"/>
  <c r="G529" i="3" s="1"/>
  <c r="G382" i="3"/>
  <c r="G542" i="3" s="1"/>
  <c r="G507" i="3"/>
  <c r="G555" i="3" s="1"/>
  <c r="E203" i="3"/>
  <c r="E529" i="3" s="1"/>
  <c r="E382" i="3"/>
  <c r="E542" i="3" s="1"/>
  <c r="E507" i="3"/>
  <c r="E555" i="3" s="1"/>
  <c r="C203" i="3"/>
  <c r="C529" i="3" s="1"/>
  <c r="C382" i="3"/>
  <c r="C542" i="3" s="1"/>
  <c r="C507" i="3"/>
  <c r="C555" i="3" s="1"/>
  <c r="A524" i="3"/>
  <c r="M508" i="3"/>
  <c r="D505" i="3"/>
  <c r="K505" i="3"/>
  <c r="M505" i="3" s="1"/>
  <c r="L505" i="3"/>
  <c r="J505" i="3"/>
  <c r="I505" i="3"/>
  <c r="H505" i="3"/>
  <c r="G505" i="3"/>
  <c r="E505" i="3"/>
  <c r="F505" i="3" s="1"/>
  <c r="C505" i="3"/>
  <c r="N500" i="3"/>
  <c r="M500" i="3"/>
  <c r="F500" i="3"/>
  <c r="M499" i="3"/>
  <c r="N498" i="3"/>
  <c r="M498" i="3"/>
  <c r="F498" i="3"/>
  <c r="F496" i="3"/>
  <c r="M494" i="3"/>
  <c r="F494" i="3"/>
  <c r="M493" i="3"/>
  <c r="F493" i="3"/>
  <c r="D492" i="3"/>
  <c r="K492" i="3"/>
  <c r="L492" i="3"/>
  <c r="M492" i="3" s="1"/>
  <c r="J492" i="3"/>
  <c r="I492" i="3"/>
  <c r="H492" i="3"/>
  <c r="G492" i="3"/>
  <c r="E492" i="3"/>
  <c r="F492" i="3"/>
  <c r="C492" i="3"/>
  <c r="N489" i="3"/>
  <c r="F487" i="3"/>
  <c r="F485" i="3"/>
  <c r="F483" i="3"/>
  <c r="F482" i="3"/>
  <c r="M481" i="3"/>
  <c r="F481" i="3"/>
  <c r="M480" i="3"/>
  <c r="F480" i="3"/>
  <c r="D479" i="3"/>
  <c r="K479" i="3"/>
  <c r="M479" i="3" s="1"/>
  <c r="L479" i="3"/>
  <c r="J479" i="3"/>
  <c r="I479" i="3"/>
  <c r="H479" i="3"/>
  <c r="G479" i="3"/>
  <c r="E479" i="3"/>
  <c r="C479" i="3"/>
  <c r="F477" i="3"/>
  <c r="F475" i="3"/>
  <c r="M474" i="3"/>
  <c r="F474" i="3"/>
  <c r="N472" i="3"/>
  <c r="M472" i="3"/>
  <c r="F472" i="3"/>
  <c r="M471" i="3"/>
  <c r="F471" i="3"/>
  <c r="N470" i="3"/>
  <c r="M470" i="3"/>
  <c r="F470" i="3"/>
  <c r="F469" i="3"/>
  <c r="M468" i="3"/>
  <c r="F468" i="3"/>
  <c r="N467" i="3"/>
  <c r="M467" i="3"/>
  <c r="F467" i="3"/>
  <c r="D466" i="3"/>
  <c r="K466" i="3"/>
  <c r="L466" i="3"/>
  <c r="J466" i="3"/>
  <c r="I466" i="3"/>
  <c r="H466" i="3"/>
  <c r="G466" i="3"/>
  <c r="E466" i="3"/>
  <c r="F466" i="3" s="1"/>
  <c r="C466" i="3"/>
  <c r="M462" i="3"/>
  <c r="M461" i="3"/>
  <c r="F461" i="3"/>
  <c r="N459" i="3"/>
  <c r="F459" i="3"/>
  <c r="M457" i="3"/>
  <c r="F457" i="3"/>
  <c r="M455" i="3"/>
  <c r="F455" i="3"/>
  <c r="N454" i="3"/>
  <c r="M454" i="3"/>
  <c r="F454" i="3"/>
  <c r="D453" i="3"/>
  <c r="K453" i="3"/>
  <c r="L453" i="3"/>
  <c r="M453" i="3" s="1"/>
  <c r="J453" i="3"/>
  <c r="I453" i="3"/>
  <c r="H453" i="3"/>
  <c r="G453" i="3"/>
  <c r="E453" i="3"/>
  <c r="C453" i="3"/>
  <c r="M452" i="3"/>
  <c r="F450" i="3"/>
  <c r="M449" i="3"/>
  <c r="F449" i="3"/>
  <c r="M448" i="3"/>
  <c r="F448" i="3"/>
  <c r="M447" i="3"/>
  <c r="F447" i="3"/>
  <c r="M446" i="3"/>
  <c r="F446" i="3"/>
  <c r="N444" i="3"/>
  <c r="M444" i="3"/>
  <c r="F444" i="3"/>
  <c r="F443" i="3"/>
  <c r="M442" i="3"/>
  <c r="F442" i="3"/>
  <c r="N441" i="3"/>
  <c r="M441" i="3"/>
  <c r="F441" i="3"/>
  <c r="D440" i="3"/>
  <c r="F440" i="3" s="1"/>
  <c r="K440" i="3"/>
  <c r="L440" i="3"/>
  <c r="M440" i="3" s="1"/>
  <c r="J440" i="3"/>
  <c r="I440" i="3"/>
  <c r="H440" i="3"/>
  <c r="G440" i="3"/>
  <c r="E440" i="3"/>
  <c r="C440" i="3"/>
  <c r="M435" i="3"/>
  <c r="F435" i="3"/>
  <c r="N433" i="3"/>
  <c r="F433" i="3"/>
  <c r="M431" i="3"/>
  <c r="F431" i="3"/>
  <c r="M430" i="3"/>
  <c r="F430" i="3"/>
  <c r="M429" i="3"/>
  <c r="F429" i="3"/>
  <c r="M428" i="3"/>
  <c r="F428" i="3"/>
  <c r="D427" i="3"/>
  <c r="K427" i="3"/>
  <c r="L427" i="3"/>
  <c r="J427" i="3"/>
  <c r="I427" i="3"/>
  <c r="H427" i="3"/>
  <c r="G427" i="3"/>
  <c r="E427" i="3"/>
  <c r="C427" i="3"/>
  <c r="M422" i="3"/>
  <c r="F422" i="3"/>
  <c r="F421" i="3"/>
  <c r="M420" i="3"/>
  <c r="F420" i="3"/>
  <c r="N418" i="3"/>
  <c r="F418" i="3"/>
  <c r="M417" i="3"/>
  <c r="F417" i="3"/>
  <c r="M416" i="3"/>
  <c r="F416" i="3"/>
  <c r="M415" i="3"/>
  <c r="F415" i="3"/>
  <c r="D414" i="3"/>
  <c r="K414" i="3"/>
  <c r="L414" i="3"/>
  <c r="J414" i="3"/>
  <c r="I414" i="3"/>
  <c r="H414" i="3"/>
  <c r="G414" i="3"/>
  <c r="E414" i="3"/>
  <c r="C414" i="3"/>
  <c r="F412" i="3"/>
  <c r="F410" i="3"/>
  <c r="M409" i="3"/>
  <c r="F409" i="3"/>
  <c r="M408" i="3"/>
  <c r="F408" i="3"/>
  <c r="N407" i="3"/>
  <c r="M407" i="3"/>
  <c r="F407" i="3"/>
  <c r="M406" i="3"/>
  <c r="F406" i="3"/>
  <c r="N405" i="3"/>
  <c r="M405" i="3"/>
  <c r="F405" i="3"/>
  <c r="M404" i="3"/>
  <c r="F404" i="3"/>
  <c r="M403" i="3"/>
  <c r="F403" i="3"/>
  <c r="N402" i="3"/>
  <c r="M402" i="3"/>
  <c r="F402" i="3"/>
  <c r="A398" i="3"/>
  <c r="D380" i="3"/>
  <c r="K380" i="3"/>
  <c r="L380" i="3"/>
  <c r="M380" i="3" s="1"/>
  <c r="J380" i="3"/>
  <c r="I380" i="3"/>
  <c r="H380" i="3"/>
  <c r="G380" i="3"/>
  <c r="E380" i="3"/>
  <c r="F380" i="3" s="1"/>
  <c r="C380" i="3"/>
  <c r="M374" i="3"/>
  <c r="F374" i="3"/>
  <c r="D367" i="3"/>
  <c r="F367" i="3" s="1"/>
  <c r="K367" i="3"/>
  <c r="L367" i="3"/>
  <c r="M367" i="3" s="1"/>
  <c r="J367" i="3"/>
  <c r="I367" i="3"/>
  <c r="H367" i="3"/>
  <c r="G367" i="3"/>
  <c r="E367" i="3"/>
  <c r="C367" i="3"/>
  <c r="M363" i="3"/>
  <c r="F363" i="3"/>
  <c r="M362" i="3"/>
  <c r="F362" i="3"/>
  <c r="M361" i="3"/>
  <c r="F361" i="3"/>
  <c r="M360" i="3"/>
  <c r="F360" i="3"/>
  <c r="F358" i="3"/>
  <c r="F357" i="3"/>
  <c r="M356" i="3"/>
  <c r="F356" i="3"/>
  <c r="M355" i="3"/>
  <c r="F355" i="3"/>
  <c r="D354" i="3"/>
  <c r="K354" i="3"/>
  <c r="L354" i="3"/>
  <c r="J354" i="3"/>
  <c r="I354" i="3"/>
  <c r="H354" i="3"/>
  <c r="G354" i="3"/>
  <c r="E354" i="3"/>
  <c r="C354" i="3"/>
  <c r="F350" i="3"/>
  <c r="M349" i="3"/>
  <c r="F349" i="3"/>
  <c r="F347" i="3"/>
  <c r="F345" i="3"/>
  <c r="F344" i="3"/>
  <c r="M343" i="3"/>
  <c r="F343" i="3"/>
  <c r="M342" i="3"/>
  <c r="F342" i="3"/>
  <c r="D341" i="3"/>
  <c r="K341" i="3"/>
  <c r="L341" i="3"/>
  <c r="J341" i="3"/>
  <c r="I341" i="3"/>
  <c r="H341" i="3"/>
  <c r="G341" i="3"/>
  <c r="E341" i="3"/>
  <c r="C341" i="3"/>
  <c r="M336" i="3"/>
  <c r="F336" i="3"/>
  <c r="M334" i="3"/>
  <c r="F334" i="3"/>
  <c r="M330" i="3"/>
  <c r="F330" i="3"/>
  <c r="M329" i="3"/>
  <c r="F329" i="3"/>
  <c r="D328" i="3"/>
  <c r="K328" i="3"/>
  <c r="L328" i="3"/>
  <c r="J328" i="3"/>
  <c r="I328" i="3"/>
  <c r="H328" i="3"/>
  <c r="G328" i="3"/>
  <c r="E328" i="3"/>
  <c r="C328" i="3"/>
  <c r="F324" i="3"/>
  <c r="M323" i="3"/>
  <c r="F323" i="3"/>
  <c r="F321" i="3"/>
  <c r="M319" i="3"/>
  <c r="F319" i="3"/>
  <c r="F318" i="3"/>
  <c r="M317" i="3"/>
  <c r="F317" i="3"/>
  <c r="M316" i="3"/>
  <c r="F316" i="3"/>
  <c r="D315" i="3"/>
  <c r="K315" i="3"/>
  <c r="L315" i="3"/>
  <c r="J315" i="3"/>
  <c r="I315" i="3"/>
  <c r="H315" i="3"/>
  <c r="G315" i="3"/>
  <c r="E315" i="3"/>
  <c r="C315" i="3"/>
  <c r="F310" i="3"/>
  <c r="M304" i="3"/>
  <c r="F304" i="3"/>
  <c r="M303" i="3"/>
  <c r="F303" i="3"/>
  <c r="D302" i="3"/>
  <c r="K302" i="3"/>
  <c r="L302" i="3"/>
  <c r="J302" i="3"/>
  <c r="I302" i="3"/>
  <c r="H302" i="3"/>
  <c r="G302" i="3"/>
  <c r="E302" i="3"/>
  <c r="F302" i="3" s="1"/>
  <c r="C302" i="3"/>
  <c r="M297" i="3"/>
  <c r="F297" i="3"/>
  <c r="F295" i="3"/>
  <c r="F294" i="3"/>
  <c r="F293" i="3"/>
  <c r="M292" i="3"/>
  <c r="F292" i="3"/>
  <c r="M291" i="3"/>
  <c r="F291" i="3"/>
  <c r="M290" i="3"/>
  <c r="F290" i="3"/>
  <c r="D289" i="3"/>
  <c r="K289" i="3"/>
  <c r="L289" i="3"/>
  <c r="J289" i="3"/>
  <c r="I289" i="3"/>
  <c r="H289" i="3"/>
  <c r="G289" i="3"/>
  <c r="E289" i="3"/>
  <c r="F289" i="3" s="1"/>
  <c r="C289" i="3"/>
  <c r="M284" i="3"/>
  <c r="F284" i="3"/>
  <c r="F282" i="3"/>
  <c r="M278" i="3"/>
  <c r="F278" i="3"/>
  <c r="M277" i="3"/>
  <c r="F277" i="3"/>
  <c r="D276" i="3"/>
  <c r="K276" i="3"/>
  <c r="L276" i="3"/>
  <c r="J276" i="3"/>
  <c r="I276" i="3"/>
  <c r="H276" i="3"/>
  <c r="G276" i="3"/>
  <c r="E276" i="3"/>
  <c r="F276" i="3" s="1"/>
  <c r="C276" i="3"/>
  <c r="N275" i="3"/>
  <c r="M271" i="3"/>
  <c r="F271" i="3"/>
  <c r="M270" i="3"/>
  <c r="F270" i="3"/>
  <c r="M269" i="3"/>
  <c r="F269" i="3"/>
  <c r="F267" i="3"/>
  <c r="F266" i="3"/>
  <c r="M265" i="3"/>
  <c r="F265" i="3"/>
  <c r="M264" i="3"/>
  <c r="F264" i="3"/>
  <c r="D263" i="3"/>
  <c r="K263" i="3"/>
  <c r="L263" i="3"/>
  <c r="J263" i="3"/>
  <c r="I263" i="3"/>
  <c r="H263" i="3"/>
  <c r="G263" i="3"/>
  <c r="E263" i="3"/>
  <c r="C263" i="3"/>
  <c r="M258" i="3"/>
  <c r="F258" i="3"/>
  <c r="M256" i="3"/>
  <c r="F256" i="3"/>
  <c r="M254" i="3"/>
  <c r="F254" i="3"/>
  <c r="F253" i="3"/>
  <c r="M252" i="3"/>
  <c r="F252" i="3"/>
  <c r="M251" i="3"/>
  <c r="F251" i="3"/>
  <c r="D250" i="3"/>
  <c r="K250" i="3"/>
  <c r="L250" i="3"/>
  <c r="J250" i="3"/>
  <c r="I250" i="3"/>
  <c r="H250" i="3"/>
  <c r="G250" i="3"/>
  <c r="E250" i="3"/>
  <c r="C250" i="3"/>
  <c r="M245" i="3"/>
  <c r="F245" i="3"/>
  <c r="M243" i="3"/>
  <c r="F243" i="3"/>
  <c r="F241" i="3"/>
  <c r="F240" i="3"/>
  <c r="M239" i="3"/>
  <c r="F239" i="3"/>
  <c r="M238" i="3"/>
  <c r="F238" i="3"/>
  <c r="D237" i="3"/>
  <c r="K237" i="3"/>
  <c r="L237" i="3"/>
  <c r="J237" i="3"/>
  <c r="I237" i="3"/>
  <c r="H237" i="3"/>
  <c r="G237" i="3"/>
  <c r="E237" i="3"/>
  <c r="C237" i="3"/>
  <c r="M232" i="3"/>
  <c r="F232" i="3"/>
  <c r="M231" i="3"/>
  <c r="F231" i="3"/>
  <c r="M230" i="3"/>
  <c r="F230" i="3"/>
  <c r="M229" i="3"/>
  <c r="F229" i="3"/>
  <c r="M228" i="3"/>
  <c r="F228" i="3"/>
  <c r="M227" i="3"/>
  <c r="F227" i="3"/>
  <c r="M226" i="3"/>
  <c r="F226" i="3"/>
  <c r="M225" i="3"/>
  <c r="F225" i="3"/>
  <c r="A221" i="3"/>
  <c r="D201" i="3"/>
  <c r="F201" i="3" s="1"/>
  <c r="K201" i="3"/>
  <c r="L201" i="3"/>
  <c r="M201" i="3" s="1"/>
  <c r="J201" i="3"/>
  <c r="I201" i="3"/>
  <c r="H201" i="3"/>
  <c r="G201" i="3"/>
  <c r="E201" i="3"/>
  <c r="C201" i="3"/>
  <c r="F196" i="3"/>
  <c r="F194" i="3"/>
  <c r="M190" i="3"/>
  <c r="F190" i="3"/>
  <c r="N189" i="3"/>
  <c r="M189" i="3"/>
  <c r="F189" i="3"/>
  <c r="D188" i="3"/>
  <c r="K188" i="3"/>
  <c r="L188" i="3"/>
  <c r="J188" i="3"/>
  <c r="I188" i="3"/>
  <c r="H188" i="3"/>
  <c r="G188" i="3"/>
  <c r="E188" i="3"/>
  <c r="C188" i="3"/>
  <c r="N183" i="3"/>
  <c r="F183" i="3"/>
  <c r="M182" i="3"/>
  <c r="F182" i="3"/>
  <c r="M181" i="3"/>
  <c r="F181" i="3"/>
  <c r="N179" i="3"/>
  <c r="F179" i="3"/>
  <c r="M178" i="3"/>
  <c r="F178" i="3"/>
  <c r="M177" i="3"/>
  <c r="F177" i="3"/>
  <c r="N176" i="3"/>
  <c r="M176" i="3"/>
  <c r="F176" i="3"/>
  <c r="D175" i="3"/>
  <c r="K175" i="3"/>
  <c r="L175" i="3"/>
  <c r="M175" i="3" s="1"/>
  <c r="J175" i="3"/>
  <c r="I175" i="3"/>
  <c r="H175" i="3"/>
  <c r="G175" i="3"/>
  <c r="E175" i="3"/>
  <c r="C175" i="3"/>
  <c r="F171" i="3"/>
  <c r="M170" i="3"/>
  <c r="F170" i="3"/>
  <c r="F168" i="3"/>
  <c r="M167" i="3"/>
  <c r="F167" i="3"/>
  <c r="F166" i="3"/>
  <c r="F165" i="3"/>
  <c r="M164" i="3"/>
  <c r="F164" i="3"/>
  <c r="M163" i="3"/>
  <c r="F163" i="3"/>
  <c r="D162" i="3"/>
  <c r="K162" i="3"/>
  <c r="L162" i="3"/>
  <c r="J162" i="3"/>
  <c r="I162" i="3"/>
  <c r="H162" i="3"/>
  <c r="G162" i="3"/>
  <c r="E162" i="3"/>
  <c r="C162" i="3"/>
  <c r="F158" i="3"/>
  <c r="M157" i="3"/>
  <c r="F157" i="3"/>
  <c r="N155" i="3"/>
  <c r="F155" i="3"/>
  <c r="F154" i="3"/>
  <c r="M153" i="3"/>
  <c r="F153" i="3"/>
  <c r="F152" i="3"/>
  <c r="M151" i="3"/>
  <c r="F151" i="3"/>
  <c r="M150" i="3"/>
  <c r="F150" i="3"/>
  <c r="D149" i="3"/>
  <c r="K149" i="3"/>
  <c r="L149" i="3"/>
  <c r="J149" i="3"/>
  <c r="I149" i="3"/>
  <c r="H149" i="3"/>
  <c r="G149" i="3"/>
  <c r="E149" i="3"/>
  <c r="C149" i="3"/>
  <c r="M138" i="3"/>
  <c r="F138" i="3"/>
  <c r="N137" i="3"/>
  <c r="M137" i="3"/>
  <c r="F137" i="3"/>
  <c r="D136" i="3"/>
  <c r="K136" i="3"/>
  <c r="L136" i="3"/>
  <c r="J136" i="3"/>
  <c r="I136" i="3"/>
  <c r="H136" i="3"/>
  <c r="G136" i="3"/>
  <c r="E136" i="3"/>
  <c r="C136" i="3"/>
  <c r="F132" i="3"/>
  <c r="M131" i="3"/>
  <c r="F131" i="3"/>
  <c r="M129" i="3"/>
  <c r="F129" i="3"/>
  <c r="F128" i="3"/>
  <c r="M127" i="3"/>
  <c r="F127" i="3"/>
  <c r="F126" i="3"/>
  <c r="M125" i="3"/>
  <c r="F125" i="3"/>
  <c r="M124" i="3"/>
  <c r="F124" i="3"/>
  <c r="D123" i="3"/>
  <c r="K123" i="3"/>
  <c r="L123" i="3"/>
  <c r="J123" i="3"/>
  <c r="I123" i="3"/>
  <c r="H123" i="3"/>
  <c r="G123" i="3"/>
  <c r="E123" i="3"/>
  <c r="C123" i="3"/>
  <c r="M118" i="3"/>
  <c r="F118" i="3"/>
  <c r="M116" i="3"/>
  <c r="F116" i="3"/>
  <c r="F115" i="3"/>
  <c r="F114" i="3"/>
  <c r="F113" i="3"/>
  <c r="M112" i="3"/>
  <c r="F112" i="3"/>
  <c r="M111" i="3"/>
  <c r="F111" i="3"/>
  <c r="D110" i="3"/>
  <c r="K110" i="3"/>
  <c r="L110" i="3"/>
  <c r="J110" i="3"/>
  <c r="I110" i="3"/>
  <c r="H110" i="3"/>
  <c r="G110" i="3"/>
  <c r="E110" i="3"/>
  <c r="C110" i="3"/>
  <c r="F105" i="3"/>
  <c r="M99" i="3"/>
  <c r="F99" i="3"/>
  <c r="M98" i="3"/>
  <c r="F98" i="3"/>
  <c r="D97" i="3"/>
  <c r="K97" i="3"/>
  <c r="M97" i="3" s="1"/>
  <c r="L97" i="3"/>
  <c r="J97" i="3"/>
  <c r="I97" i="3"/>
  <c r="H97" i="3"/>
  <c r="G97" i="3"/>
  <c r="E97" i="3"/>
  <c r="F97" i="3" s="1"/>
  <c r="C97" i="3"/>
  <c r="M92" i="3"/>
  <c r="F92" i="3"/>
  <c r="M86" i="3"/>
  <c r="F86" i="3"/>
  <c r="N85" i="3"/>
  <c r="M85" i="3"/>
  <c r="F85" i="3"/>
  <c r="D84" i="3"/>
  <c r="K84" i="3"/>
  <c r="L84" i="3"/>
  <c r="J84" i="3"/>
  <c r="I84" i="3"/>
  <c r="H84" i="3"/>
  <c r="G84" i="3"/>
  <c r="E84" i="3"/>
  <c r="C84" i="3"/>
  <c r="N81" i="3"/>
  <c r="F81" i="3"/>
  <c r="F80" i="3"/>
  <c r="M79" i="3"/>
  <c r="F79" i="3"/>
  <c r="M77" i="3"/>
  <c r="F77" i="3"/>
  <c r="F76" i="3"/>
  <c r="F75" i="3"/>
  <c r="M74" i="3"/>
  <c r="F74" i="3"/>
  <c r="M73" i="3"/>
  <c r="F73" i="3"/>
  <c r="M72" i="3"/>
  <c r="F72" i="3"/>
  <c r="D71" i="3"/>
  <c r="K71" i="3"/>
  <c r="L71" i="3"/>
  <c r="M71" i="3" s="1"/>
  <c r="J71" i="3"/>
  <c r="I71" i="3"/>
  <c r="H71" i="3"/>
  <c r="G71" i="3"/>
  <c r="E71" i="3"/>
  <c r="C71" i="3"/>
  <c r="N66" i="3"/>
  <c r="M66" i="3"/>
  <c r="F66" i="3"/>
  <c r="F64" i="3"/>
  <c r="F61" i="3"/>
  <c r="M60" i="3"/>
  <c r="F60" i="3"/>
  <c r="M59" i="3"/>
  <c r="F59" i="3"/>
  <c r="D58" i="3"/>
  <c r="K58" i="3"/>
  <c r="L58" i="3"/>
  <c r="J58" i="3"/>
  <c r="I58" i="3"/>
  <c r="H58" i="3"/>
  <c r="G58" i="3"/>
  <c r="E58" i="3"/>
  <c r="C58" i="3"/>
  <c r="M57" i="3"/>
  <c r="M56" i="3"/>
  <c r="F56" i="3"/>
  <c r="M54" i="3"/>
  <c r="F54" i="3"/>
  <c r="M53" i="3"/>
  <c r="F53" i="3"/>
  <c r="M52" i="3"/>
  <c r="F52" i="3"/>
  <c r="M51" i="3"/>
  <c r="F51" i="3"/>
  <c r="M49" i="3"/>
  <c r="F49" i="3"/>
  <c r="M48" i="3"/>
  <c r="F48" i="3"/>
  <c r="M47" i="3"/>
  <c r="F47" i="3"/>
  <c r="M46" i="3"/>
  <c r="F46" i="3"/>
  <c r="D45" i="3"/>
  <c r="K45" i="3"/>
  <c r="L45" i="3"/>
  <c r="J45" i="3"/>
  <c r="I45" i="3"/>
  <c r="H45" i="3"/>
  <c r="G45" i="3"/>
  <c r="E45" i="3"/>
  <c r="F45" i="3"/>
  <c r="C45" i="3"/>
  <c r="N43" i="3"/>
  <c r="M40" i="3"/>
  <c r="F40" i="3"/>
  <c r="M38" i="3"/>
  <c r="F38" i="3"/>
  <c r="M37" i="3"/>
  <c r="F37" i="3"/>
  <c r="M36" i="3"/>
  <c r="F36" i="3"/>
  <c r="M35" i="3"/>
  <c r="F35" i="3"/>
  <c r="M34" i="3"/>
  <c r="F34" i="3"/>
  <c r="N33" i="3"/>
  <c r="M33" i="3"/>
  <c r="F33" i="3"/>
  <c r="D32" i="3"/>
  <c r="K32" i="3"/>
  <c r="L32" i="3"/>
  <c r="J32" i="3"/>
  <c r="I32" i="3"/>
  <c r="H32" i="3"/>
  <c r="G32" i="3"/>
  <c r="E32" i="3"/>
  <c r="F32" i="3"/>
  <c r="C32" i="3"/>
  <c r="M27" i="3"/>
  <c r="F27" i="3"/>
  <c r="M25" i="3"/>
  <c r="F25" i="3"/>
  <c r="N23" i="3"/>
  <c r="F23" i="3"/>
  <c r="M22" i="3"/>
  <c r="F22" i="3"/>
  <c r="M21" i="3"/>
  <c r="F21" i="3"/>
  <c r="M20" i="3"/>
  <c r="F20" i="3"/>
  <c r="D19" i="3"/>
  <c r="K19" i="3"/>
  <c r="L19" i="3"/>
  <c r="J19" i="3"/>
  <c r="I19" i="3"/>
  <c r="H19" i="3"/>
  <c r="G19" i="3"/>
  <c r="E19" i="3"/>
  <c r="C19" i="3"/>
  <c r="F18" i="3"/>
  <c r="F17" i="3"/>
  <c r="N16" i="3"/>
  <c r="F16" i="3"/>
  <c r="F15" i="3"/>
  <c r="M14" i="3"/>
  <c r="F14" i="3"/>
  <c r="M13" i="3"/>
  <c r="F13" i="3"/>
  <c r="N12" i="3"/>
  <c r="M12" i="3"/>
  <c r="F12" i="3"/>
  <c r="M11" i="3"/>
  <c r="F11" i="3"/>
  <c r="M10" i="3"/>
  <c r="F10" i="3"/>
  <c r="M9" i="3"/>
  <c r="F9" i="3"/>
  <c r="M8" i="3"/>
  <c r="F8" i="3"/>
  <c r="M7" i="3"/>
  <c r="F7" i="3"/>
  <c r="H25" i="2"/>
  <c r="H27" i="2" s="1"/>
  <c r="G25" i="2"/>
  <c r="G27" i="2" s="1"/>
  <c r="D25" i="2"/>
  <c r="D27" i="2" s="1"/>
  <c r="E25" i="2"/>
  <c r="E27" i="2" s="1"/>
  <c r="C25" i="2"/>
  <c r="C27" i="2" s="1"/>
  <c r="H26" i="2"/>
  <c r="G26" i="2"/>
  <c r="D26" i="2"/>
  <c r="E26" i="2"/>
  <c r="C26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H206" i="1"/>
  <c r="E138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H327" i="1"/>
  <c r="I327" i="1"/>
  <c r="J327" i="1"/>
  <c r="K327" i="1"/>
  <c r="H328" i="1"/>
  <c r="I328" i="1"/>
  <c r="J328" i="1"/>
  <c r="K328" i="1"/>
  <c r="M328" i="1" s="1"/>
  <c r="H329" i="1"/>
  <c r="I329" i="1"/>
  <c r="J329" i="1"/>
  <c r="K329" i="1"/>
  <c r="H330" i="1"/>
  <c r="I330" i="1"/>
  <c r="J330" i="1"/>
  <c r="K330" i="1"/>
  <c r="M330" i="1" s="1"/>
  <c r="H331" i="1"/>
  <c r="I331" i="1"/>
  <c r="J331" i="1"/>
  <c r="K331" i="1"/>
  <c r="H332" i="1"/>
  <c r="I332" i="1"/>
  <c r="J332" i="1"/>
  <c r="K332" i="1"/>
  <c r="M332" i="1" s="1"/>
  <c r="H333" i="1"/>
  <c r="I333" i="1"/>
  <c r="J333" i="1"/>
  <c r="K333" i="1"/>
  <c r="H334" i="1"/>
  <c r="I334" i="1"/>
  <c r="J334" i="1"/>
  <c r="K334" i="1"/>
  <c r="M334" i="1" s="1"/>
  <c r="H335" i="1"/>
  <c r="I335" i="1"/>
  <c r="J335" i="1"/>
  <c r="K335" i="1"/>
  <c r="H336" i="1"/>
  <c r="I336" i="1"/>
  <c r="J336" i="1"/>
  <c r="K336" i="1"/>
  <c r="H337" i="1"/>
  <c r="I337" i="1"/>
  <c r="J337" i="1"/>
  <c r="K337" i="1"/>
  <c r="H338" i="1"/>
  <c r="I338" i="1"/>
  <c r="J338" i="1"/>
  <c r="K338" i="1"/>
  <c r="M338" i="1" s="1"/>
  <c r="G338" i="1"/>
  <c r="G337" i="1"/>
  <c r="G336" i="1"/>
  <c r="G335" i="1"/>
  <c r="G334" i="1"/>
  <c r="G333" i="1"/>
  <c r="G332" i="1"/>
  <c r="G331" i="1"/>
  <c r="G330" i="1"/>
  <c r="G329" i="1"/>
  <c r="G328" i="1"/>
  <c r="G327" i="1"/>
  <c r="D337" i="1"/>
  <c r="N204" i="1" s="1"/>
  <c r="D327" i="1"/>
  <c r="N79" i="1" s="1"/>
  <c r="E327" i="1"/>
  <c r="D328" i="1"/>
  <c r="N289" i="1" s="1"/>
  <c r="E328" i="1"/>
  <c r="D329" i="1"/>
  <c r="N149" i="1" s="1"/>
  <c r="E329" i="1"/>
  <c r="D330" i="1"/>
  <c r="N9" i="1" s="1"/>
  <c r="E330" i="1"/>
  <c r="D331" i="1"/>
  <c r="N104" i="1" s="1"/>
  <c r="E331" i="1"/>
  <c r="D332" i="1"/>
  <c r="N58" i="1" s="1"/>
  <c r="E332" i="1"/>
  <c r="D333" i="1"/>
  <c r="E333" i="1"/>
  <c r="D334" i="1"/>
  <c r="N167" i="1" s="1"/>
  <c r="E334" i="1"/>
  <c r="D335" i="1"/>
  <c r="N87" i="1" s="1"/>
  <c r="E335" i="1"/>
  <c r="D336" i="1"/>
  <c r="N62" i="1" s="1"/>
  <c r="E336" i="1"/>
  <c r="E337" i="1"/>
  <c r="D338" i="1"/>
  <c r="N205" i="1" s="1"/>
  <c r="E338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L326" i="1"/>
  <c r="K326" i="1"/>
  <c r="J326" i="1"/>
  <c r="I326" i="1"/>
  <c r="H326" i="1"/>
  <c r="G326" i="1"/>
  <c r="E326" i="1"/>
  <c r="D326" i="1"/>
  <c r="C326" i="1"/>
  <c r="F321" i="1"/>
  <c r="F319" i="1"/>
  <c r="F317" i="1"/>
  <c r="F316" i="1"/>
  <c r="M315" i="1"/>
  <c r="F315" i="1"/>
  <c r="M314" i="1"/>
  <c r="F314" i="1"/>
  <c r="M326" i="1"/>
  <c r="F326" i="1"/>
  <c r="H159" i="1"/>
  <c r="F29" i="1"/>
  <c r="D232" i="1"/>
  <c r="I172" i="1"/>
  <c r="E65" i="1"/>
  <c r="H266" i="1"/>
  <c r="H65" i="1"/>
  <c r="K185" i="1"/>
  <c r="C206" i="1"/>
  <c r="E253" i="1"/>
  <c r="L78" i="1"/>
  <c r="L91" i="1"/>
  <c r="C300" i="1"/>
  <c r="D300" i="1"/>
  <c r="N24" i="1"/>
  <c r="L313" i="1"/>
  <c r="K313" i="1"/>
  <c r="J313" i="1"/>
  <c r="I313" i="1"/>
  <c r="H313" i="1"/>
  <c r="G313" i="1"/>
  <c r="E313" i="1"/>
  <c r="D313" i="1"/>
  <c r="F313" i="1" s="1"/>
  <c r="C313" i="1"/>
  <c r="F308" i="1"/>
  <c r="F306" i="1"/>
  <c r="F304" i="1"/>
  <c r="F303" i="1"/>
  <c r="M302" i="1"/>
  <c r="F302" i="1"/>
  <c r="M301" i="1"/>
  <c r="F301" i="1"/>
  <c r="L300" i="1"/>
  <c r="K300" i="1"/>
  <c r="J300" i="1"/>
  <c r="I300" i="1"/>
  <c r="H300" i="1"/>
  <c r="G300" i="1"/>
  <c r="E300" i="1"/>
  <c r="F295" i="1"/>
  <c r="M293" i="1"/>
  <c r="F293" i="1"/>
  <c r="F290" i="1"/>
  <c r="M289" i="1"/>
  <c r="F289" i="1"/>
  <c r="M288" i="1"/>
  <c r="F288" i="1"/>
  <c r="G284" i="1"/>
  <c r="A283" i="1"/>
  <c r="L279" i="1"/>
  <c r="K279" i="1"/>
  <c r="J279" i="1"/>
  <c r="I279" i="1"/>
  <c r="H279" i="1"/>
  <c r="G279" i="1"/>
  <c r="E279" i="1"/>
  <c r="D279" i="1"/>
  <c r="F279" i="1" s="1"/>
  <c r="C279" i="1"/>
  <c r="M274" i="1"/>
  <c r="F274" i="1"/>
  <c r="M272" i="1"/>
  <c r="F272" i="1"/>
  <c r="M269" i="1"/>
  <c r="F269" i="1"/>
  <c r="M268" i="1"/>
  <c r="F268" i="1"/>
  <c r="M267" i="1"/>
  <c r="F267" i="1"/>
  <c r="L266" i="1"/>
  <c r="K266" i="1"/>
  <c r="J266" i="1"/>
  <c r="I266" i="1"/>
  <c r="G266" i="1"/>
  <c r="E266" i="1"/>
  <c r="D266" i="1"/>
  <c r="C266" i="1"/>
  <c r="M261" i="1"/>
  <c r="F261" i="1"/>
  <c r="M259" i="1"/>
  <c r="F259" i="1"/>
  <c r="M258" i="1"/>
  <c r="M257" i="1"/>
  <c r="F257" i="1"/>
  <c r="M256" i="1"/>
  <c r="F256" i="1"/>
  <c r="M255" i="1"/>
  <c r="F255" i="1"/>
  <c r="M254" i="1"/>
  <c r="F254" i="1"/>
  <c r="L253" i="1"/>
  <c r="K253" i="1"/>
  <c r="J253" i="1"/>
  <c r="I253" i="1"/>
  <c r="H253" i="1"/>
  <c r="G253" i="1"/>
  <c r="D253" i="1"/>
  <c r="C253" i="1"/>
  <c r="M248" i="1"/>
  <c r="F248" i="1"/>
  <c r="M246" i="1"/>
  <c r="F246" i="1"/>
  <c r="F244" i="1"/>
  <c r="M243" i="1"/>
  <c r="F243" i="1"/>
  <c r="M242" i="1"/>
  <c r="F242" i="1"/>
  <c r="M241" i="1"/>
  <c r="F241" i="1"/>
  <c r="G237" i="1"/>
  <c r="A236" i="1"/>
  <c r="L232" i="1"/>
  <c r="M232" i="1" s="1"/>
  <c r="K232" i="1"/>
  <c r="J232" i="1"/>
  <c r="I232" i="1"/>
  <c r="H232" i="1"/>
  <c r="G232" i="1"/>
  <c r="E232" i="1"/>
  <c r="F232" i="1" s="1"/>
  <c r="C232" i="1"/>
  <c r="F227" i="1"/>
  <c r="M226" i="1"/>
  <c r="F226" i="1"/>
  <c r="M225" i="1"/>
  <c r="F225" i="1"/>
  <c r="F223" i="1"/>
  <c r="M221" i="1"/>
  <c r="F221" i="1"/>
  <c r="M220" i="1"/>
  <c r="F220" i="1"/>
  <c r="L219" i="1"/>
  <c r="K219" i="1"/>
  <c r="J219" i="1"/>
  <c r="I219" i="1"/>
  <c r="H219" i="1"/>
  <c r="G219" i="1"/>
  <c r="E219" i="1"/>
  <c r="D219" i="1"/>
  <c r="C219" i="1"/>
  <c r="F217" i="1"/>
  <c r="M215" i="1"/>
  <c r="F215" i="1"/>
  <c r="M214" i="1"/>
  <c r="F214" i="1"/>
  <c r="M213" i="1"/>
  <c r="F213" i="1"/>
  <c r="M212" i="1"/>
  <c r="F212" i="1"/>
  <c r="F211" i="1"/>
  <c r="M210" i="1"/>
  <c r="F210" i="1"/>
  <c r="F209" i="1"/>
  <c r="M208" i="1"/>
  <c r="F208" i="1"/>
  <c r="M207" i="1"/>
  <c r="F207" i="1"/>
  <c r="L206" i="1"/>
  <c r="K206" i="1"/>
  <c r="J206" i="1"/>
  <c r="I206" i="1"/>
  <c r="G206" i="1"/>
  <c r="E206" i="1"/>
  <c r="D206" i="1"/>
  <c r="M205" i="1"/>
  <c r="F205" i="1"/>
  <c r="M202" i="1"/>
  <c r="F202" i="1"/>
  <c r="M201" i="1"/>
  <c r="F201" i="1"/>
  <c r="M199" i="1"/>
  <c r="F199" i="1"/>
  <c r="F198" i="1"/>
  <c r="M197" i="1"/>
  <c r="F197" i="1"/>
  <c r="M196" i="1"/>
  <c r="F196" i="1"/>
  <c r="M195" i="1"/>
  <c r="F195" i="1"/>
  <c r="M194" i="1"/>
  <c r="F194" i="1"/>
  <c r="G190" i="1"/>
  <c r="A189" i="1"/>
  <c r="L185" i="1"/>
  <c r="J185" i="1"/>
  <c r="I185" i="1"/>
  <c r="H185" i="1"/>
  <c r="G185" i="1"/>
  <c r="E185" i="1"/>
  <c r="C185" i="1"/>
  <c r="M180" i="1"/>
  <c r="F180" i="1"/>
  <c r="M178" i="1"/>
  <c r="F178" i="1"/>
  <c r="F176" i="1"/>
  <c r="M175" i="1"/>
  <c r="F175" i="1"/>
  <c r="M174" i="1"/>
  <c r="F174" i="1"/>
  <c r="M173" i="1"/>
  <c r="F173" i="1"/>
  <c r="L172" i="1"/>
  <c r="K172" i="1"/>
  <c r="J172" i="1"/>
  <c r="H172" i="1"/>
  <c r="G172" i="1"/>
  <c r="E172" i="1"/>
  <c r="D172" i="1"/>
  <c r="C172" i="1"/>
  <c r="F170" i="1"/>
  <c r="M168" i="1"/>
  <c r="F168" i="1"/>
  <c r="M167" i="1"/>
  <c r="F167" i="1"/>
  <c r="M165" i="1"/>
  <c r="F165" i="1"/>
  <c r="M164" i="1"/>
  <c r="F164" i="1"/>
  <c r="M163" i="1"/>
  <c r="F163" i="1"/>
  <c r="M162" i="1"/>
  <c r="F162" i="1"/>
  <c r="M161" i="1"/>
  <c r="F161" i="1"/>
  <c r="M160" i="1"/>
  <c r="F160" i="1"/>
  <c r="L159" i="1"/>
  <c r="K159" i="1"/>
  <c r="J159" i="1"/>
  <c r="I159" i="1"/>
  <c r="G159" i="1"/>
  <c r="E159" i="1"/>
  <c r="D159" i="1"/>
  <c r="C159" i="1"/>
  <c r="M155" i="1"/>
  <c r="F155" i="1"/>
  <c r="M154" i="1"/>
  <c r="F154" i="1"/>
  <c r="M152" i="1"/>
  <c r="F152" i="1"/>
  <c r="M150" i="1"/>
  <c r="F150" i="1"/>
  <c r="M149" i="1"/>
  <c r="F149" i="1"/>
  <c r="M148" i="1"/>
  <c r="F148" i="1"/>
  <c r="M147" i="1"/>
  <c r="F147" i="1"/>
  <c r="G143" i="1"/>
  <c r="A142" i="1"/>
  <c r="L138" i="1"/>
  <c r="K138" i="1"/>
  <c r="J138" i="1"/>
  <c r="I138" i="1"/>
  <c r="H138" i="1"/>
  <c r="G138" i="1"/>
  <c r="D138" i="1"/>
  <c r="F138" i="1" s="1"/>
  <c r="C138" i="1"/>
  <c r="F134" i="1"/>
  <c r="M133" i="1"/>
  <c r="F133" i="1"/>
  <c r="M131" i="1"/>
  <c r="F131" i="1"/>
  <c r="F130" i="1"/>
  <c r="F129" i="1"/>
  <c r="M128" i="1"/>
  <c r="F128" i="1"/>
  <c r="M127" i="1"/>
  <c r="F127" i="1"/>
  <c r="M126" i="1"/>
  <c r="F126" i="1"/>
  <c r="L125" i="1"/>
  <c r="K125" i="1"/>
  <c r="J125" i="1"/>
  <c r="I125" i="1"/>
  <c r="H125" i="1"/>
  <c r="G125" i="1"/>
  <c r="E125" i="1"/>
  <c r="D125" i="1"/>
  <c r="C125" i="1"/>
  <c r="F120" i="1"/>
  <c r="F118" i="1"/>
  <c r="M114" i="1"/>
  <c r="F114" i="1"/>
  <c r="M113" i="1"/>
  <c r="F113" i="1"/>
  <c r="L112" i="1"/>
  <c r="K112" i="1"/>
  <c r="J112" i="1"/>
  <c r="I112" i="1"/>
  <c r="H112" i="1"/>
  <c r="G112" i="1"/>
  <c r="E112" i="1"/>
  <c r="D112" i="1"/>
  <c r="C112" i="1"/>
  <c r="M107" i="1"/>
  <c r="F107" i="1"/>
  <c r="M105" i="1"/>
  <c r="F105" i="1"/>
  <c r="F103" i="1"/>
  <c r="M102" i="1"/>
  <c r="F102" i="1"/>
  <c r="M101" i="1"/>
  <c r="F101" i="1"/>
  <c r="M100" i="1"/>
  <c r="F100" i="1"/>
  <c r="G96" i="1"/>
  <c r="A95" i="1"/>
  <c r="K91" i="1"/>
  <c r="M91" i="1" s="1"/>
  <c r="J91" i="1"/>
  <c r="I91" i="1"/>
  <c r="H91" i="1"/>
  <c r="G91" i="1"/>
  <c r="E91" i="1"/>
  <c r="D91" i="1"/>
  <c r="C91" i="1"/>
  <c r="M89" i="1"/>
  <c r="F88" i="1"/>
  <c r="M87" i="1"/>
  <c r="F87" i="1"/>
  <c r="M86" i="1"/>
  <c r="F86" i="1"/>
  <c r="M84" i="1"/>
  <c r="F84" i="1"/>
  <c r="F83" i="1"/>
  <c r="M82" i="1"/>
  <c r="F82" i="1"/>
  <c r="M81" i="1"/>
  <c r="F81" i="1"/>
  <c r="M80" i="1"/>
  <c r="F80" i="1"/>
  <c r="M79" i="1"/>
  <c r="F79" i="1"/>
  <c r="K78" i="1"/>
  <c r="J78" i="1"/>
  <c r="I78" i="1"/>
  <c r="H78" i="1"/>
  <c r="G78" i="1"/>
  <c r="E78" i="1"/>
  <c r="D78" i="1"/>
  <c r="C78" i="1"/>
  <c r="M73" i="1"/>
  <c r="F73" i="1"/>
  <c r="M71" i="1"/>
  <c r="F71" i="1"/>
  <c r="F69" i="1"/>
  <c r="F68" i="1"/>
  <c r="M67" i="1"/>
  <c r="F67" i="1"/>
  <c r="M66" i="1"/>
  <c r="F66" i="1"/>
  <c r="L65" i="1"/>
  <c r="K65" i="1"/>
  <c r="J65" i="1"/>
  <c r="I65" i="1"/>
  <c r="G65" i="1"/>
  <c r="D65" i="1"/>
  <c r="F65" i="1" s="1"/>
  <c r="C65" i="1"/>
  <c r="M64" i="1"/>
  <c r="F64" i="1"/>
  <c r="M63" i="1"/>
  <c r="F63" i="1"/>
  <c r="F62" i="1"/>
  <c r="M61" i="1"/>
  <c r="F61" i="1"/>
  <c r="M60" i="1"/>
  <c r="F60" i="1"/>
  <c r="M59" i="1"/>
  <c r="F59" i="1"/>
  <c r="M58" i="1"/>
  <c r="F58" i="1"/>
  <c r="M56" i="1"/>
  <c r="F56" i="1"/>
  <c r="M55" i="1"/>
  <c r="F55" i="1"/>
  <c r="M54" i="1"/>
  <c r="F54" i="1"/>
  <c r="M53" i="1"/>
  <c r="F53" i="1"/>
  <c r="G49" i="1"/>
  <c r="A48" i="1"/>
  <c r="L44" i="1"/>
  <c r="M44" i="1" s="1"/>
  <c r="K44" i="1"/>
  <c r="J44" i="1"/>
  <c r="I44" i="1"/>
  <c r="H44" i="1"/>
  <c r="G44" i="1"/>
  <c r="E44" i="1"/>
  <c r="D44" i="1"/>
  <c r="C44" i="1"/>
  <c r="M43" i="1"/>
  <c r="M42" i="1"/>
  <c r="F42" i="1"/>
  <c r="M40" i="1"/>
  <c r="F40" i="1"/>
  <c r="M39" i="1"/>
  <c r="F39" i="1"/>
  <c r="M37" i="1"/>
  <c r="F37" i="1"/>
  <c r="M36" i="1"/>
  <c r="F36" i="1"/>
  <c r="M35" i="1"/>
  <c r="F35" i="1"/>
  <c r="M34" i="1"/>
  <c r="F34" i="1"/>
  <c r="M33" i="1"/>
  <c r="F33" i="1"/>
  <c r="M32" i="1"/>
  <c r="F32" i="1"/>
  <c r="L31" i="1"/>
  <c r="K31" i="1"/>
  <c r="J31" i="1"/>
  <c r="I31" i="1"/>
  <c r="H31" i="1"/>
  <c r="G31" i="1"/>
  <c r="E31" i="1"/>
  <c r="D31" i="1"/>
  <c r="C31" i="1"/>
  <c r="F27" i="1"/>
  <c r="M26" i="1"/>
  <c r="F26" i="1"/>
  <c r="F25" i="1"/>
  <c r="M24" i="1"/>
  <c r="F24" i="1"/>
  <c r="M23" i="1"/>
  <c r="F23" i="1"/>
  <c r="M22" i="1"/>
  <c r="F22" i="1"/>
  <c r="M21" i="1"/>
  <c r="F21" i="1"/>
  <c r="M20" i="1"/>
  <c r="F20" i="1"/>
  <c r="M19" i="1"/>
  <c r="F19" i="1"/>
  <c r="L18" i="1"/>
  <c r="K18" i="1"/>
  <c r="M18" i="1" s="1"/>
  <c r="J18" i="1"/>
  <c r="I18" i="1"/>
  <c r="H18" i="1"/>
  <c r="G18" i="1"/>
  <c r="E18" i="1"/>
  <c r="D18" i="1"/>
  <c r="F18" i="1" s="1"/>
  <c r="C18" i="1"/>
  <c r="M17" i="1"/>
  <c r="F17" i="1"/>
  <c r="M16" i="1"/>
  <c r="F16" i="1"/>
  <c r="F15" i="1"/>
  <c r="M14" i="1"/>
  <c r="F14" i="1"/>
  <c r="M13" i="1"/>
  <c r="F13" i="1"/>
  <c r="M12" i="1"/>
  <c r="F12" i="1"/>
  <c r="M11" i="1"/>
  <c r="F11" i="1"/>
  <c r="M10" i="1"/>
  <c r="F10" i="1"/>
  <c r="M9" i="1"/>
  <c r="F9" i="1"/>
  <c r="M8" i="1"/>
  <c r="F8" i="1"/>
  <c r="M7" i="1"/>
  <c r="F7" i="1"/>
  <c r="M6" i="1"/>
  <c r="F6" i="1"/>
  <c r="F185" i="1"/>
  <c r="M112" i="1"/>
  <c r="F253" i="1"/>
  <c r="M185" i="1"/>
  <c r="F206" i="1"/>
  <c r="F219" i="1"/>
  <c r="M31" i="1"/>
  <c r="M313" i="1"/>
  <c r="F31" i="1"/>
  <c r="M253" i="1"/>
  <c r="F44" i="1"/>
  <c r="M159" i="1"/>
  <c r="F112" i="1"/>
  <c r="M172" i="1"/>
  <c r="M78" i="1"/>
  <c r="F266" i="1"/>
  <c r="F172" i="1"/>
  <c r="M266" i="1"/>
  <c r="M300" i="1"/>
  <c r="F300" i="1"/>
  <c r="N89" i="1"/>
  <c r="N30" i="1"/>
  <c r="N175" i="1"/>
  <c r="M336" i="1" l="1"/>
  <c r="F19" i="3"/>
  <c r="M19" i="3"/>
  <c r="M32" i="3"/>
  <c r="M45" i="3"/>
  <c r="M58" i="3"/>
  <c r="F110" i="3"/>
  <c r="M123" i="3"/>
  <c r="M136" i="3"/>
  <c r="M149" i="3"/>
  <c r="F162" i="3"/>
  <c r="F175" i="3"/>
  <c r="F188" i="3"/>
  <c r="F237" i="3"/>
  <c r="M250" i="3"/>
  <c r="F250" i="3"/>
  <c r="M263" i="3"/>
  <c r="M328" i="3"/>
  <c r="F328" i="3"/>
  <c r="M341" i="3"/>
  <c r="M354" i="3"/>
  <c r="F354" i="3"/>
  <c r="M414" i="3"/>
  <c r="F414" i="3"/>
  <c r="M427" i="3"/>
  <c r="F427" i="3"/>
  <c r="M65" i="1"/>
  <c r="F125" i="1"/>
  <c r="M125" i="1"/>
  <c r="M138" i="1"/>
  <c r="M206" i="1"/>
  <c r="M219" i="1"/>
  <c r="F91" i="1"/>
  <c r="N277" i="3"/>
  <c r="N282" i="3"/>
  <c r="N290" i="3"/>
  <c r="N297" i="3"/>
  <c r="N303" i="3"/>
  <c r="F315" i="3"/>
  <c r="M315" i="3"/>
  <c r="M389" i="3"/>
  <c r="M110" i="3"/>
  <c r="N27" i="3"/>
  <c r="N40" i="3"/>
  <c r="N49" i="3"/>
  <c r="N75" i="3"/>
  <c r="N77" i="3"/>
  <c r="N92" i="3"/>
  <c r="N114" i="3"/>
  <c r="N116" i="3"/>
  <c r="N124" i="3"/>
  <c r="N127" i="3"/>
  <c r="N131" i="3"/>
  <c r="N144" i="3"/>
  <c r="N163" i="3"/>
  <c r="N170" i="3"/>
  <c r="N136" i="1"/>
  <c r="F159" i="1"/>
  <c r="F337" i="1"/>
  <c r="N236" i="3"/>
  <c r="F263" i="3"/>
  <c r="M335" i="1"/>
  <c r="F123" i="3"/>
  <c r="F149" i="3"/>
  <c r="F453" i="3"/>
  <c r="F71" i="3"/>
  <c r="F136" i="3"/>
  <c r="F58" i="3"/>
  <c r="M188" i="3"/>
  <c r="M237" i="3"/>
  <c r="M276" i="3"/>
  <c r="M289" i="3"/>
  <c r="F341" i="3"/>
  <c r="N412" i="3"/>
  <c r="F479" i="3"/>
  <c r="N494" i="3"/>
  <c r="F78" i="1"/>
  <c r="M279" i="1"/>
  <c r="N47" i="3"/>
  <c r="N129" i="1"/>
  <c r="N55" i="1"/>
  <c r="N10" i="3"/>
  <c r="N14" i="3"/>
  <c r="N25" i="3"/>
  <c r="N36" i="3"/>
  <c r="N53" i="3"/>
  <c r="N64" i="3"/>
  <c r="N79" i="3"/>
  <c r="N88" i="3"/>
  <c r="N105" i="3"/>
  <c r="N111" i="3"/>
  <c r="N118" i="3"/>
  <c r="N142" i="3"/>
  <c r="N150" i="3"/>
  <c r="N153" i="3"/>
  <c r="N157" i="3"/>
  <c r="N166" i="3"/>
  <c r="N168" i="3"/>
  <c r="N196" i="3"/>
  <c r="F207" i="3"/>
  <c r="M384" i="3"/>
  <c r="N84" i="1"/>
  <c r="N134" i="1"/>
  <c r="N19" i="1"/>
  <c r="N214" i="1"/>
  <c r="N33" i="1"/>
  <c r="N11" i="1"/>
  <c r="N196" i="1"/>
  <c r="M517" i="3"/>
  <c r="N56" i="3"/>
  <c r="N134" i="3"/>
  <c r="F205" i="3"/>
  <c r="F213" i="3"/>
  <c r="M515" i="3"/>
  <c r="N413" i="3"/>
  <c r="N447" i="3"/>
  <c r="N464" i="3"/>
  <c r="N477" i="3"/>
  <c r="F516" i="3"/>
  <c r="N360" i="3"/>
  <c r="F386" i="3"/>
  <c r="F391" i="3"/>
  <c r="F25" i="2"/>
  <c r="F26" i="2"/>
  <c r="F27" i="2"/>
  <c r="N211" i="1"/>
  <c r="N147" i="1"/>
  <c r="N69" i="1"/>
  <c r="N88" i="1"/>
  <c r="N212" i="1"/>
  <c r="N304" i="1"/>
  <c r="N163" i="1"/>
  <c r="F327" i="1"/>
  <c r="N230" i="3"/>
  <c r="N258" i="3"/>
  <c r="N264" i="3"/>
  <c r="N349" i="3"/>
  <c r="N251" i="1"/>
  <c r="N217" i="1"/>
  <c r="E339" i="1"/>
  <c r="N42" i="1"/>
  <c r="N298" i="1"/>
  <c r="N170" i="1"/>
  <c r="N35" i="3"/>
  <c r="N37" i="3"/>
  <c r="N52" i="3"/>
  <c r="N76" i="3"/>
  <c r="J339" i="1"/>
  <c r="H339" i="1"/>
  <c r="M514" i="3"/>
  <c r="N404" i="3"/>
  <c r="N416" i="3"/>
  <c r="N421" i="3"/>
  <c r="N430" i="3"/>
  <c r="M552" i="3"/>
  <c r="N252" i="3"/>
  <c r="N254" i="3"/>
  <c r="N271" i="3"/>
  <c r="N329" i="3"/>
  <c r="N355" i="3"/>
  <c r="F389" i="3"/>
  <c r="F390" i="3"/>
  <c r="E393" i="3"/>
  <c r="M162" i="3"/>
  <c r="M203" i="3"/>
  <c r="M210" i="3"/>
  <c r="C26" i="5"/>
  <c r="G26" i="6"/>
  <c r="I26" i="6" s="1"/>
  <c r="M513" i="3"/>
  <c r="M516" i="3"/>
  <c r="J518" i="3"/>
  <c r="F558" i="3"/>
  <c r="N408" i="3"/>
  <c r="N410" i="3"/>
  <c r="N432" i="3"/>
  <c r="N449" i="3"/>
  <c r="N450" i="3"/>
  <c r="N458" i="3"/>
  <c r="N462" i="3"/>
  <c r="N475" i="3"/>
  <c r="N481" i="3"/>
  <c r="N482" i="3"/>
  <c r="N488" i="3"/>
  <c r="F514" i="3"/>
  <c r="F515" i="3"/>
  <c r="F517" i="3"/>
  <c r="M390" i="3"/>
  <c r="N268" i="3"/>
  <c r="N318" i="3"/>
  <c r="N322" i="3"/>
  <c r="N324" i="3"/>
  <c r="N363" i="3"/>
  <c r="F392" i="3"/>
  <c r="N11" i="3"/>
  <c r="N115" i="3"/>
  <c r="N128" i="3"/>
  <c r="N141" i="3"/>
  <c r="N154" i="3"/>
  <c r="N167" i="3"/>
  <c r="N190" i="3"/>
  <c r="F208" i="3"/>
  <c r="G339" i="1"/>
  <c r="M337" i="1"/>
  <c r="M333" i="1"/>
  <c r="M331" i="1"/>
  <c r="M329" i="1"/>
  <c r="I339" i="1"/>
  <c r="N17" i="1"/>
  <c r="N16" i="1"/>
  <c r="N183" i="1"/>
  <c r="N29" i="1"/>
  <c r="N64" i="1"/>
  <c r="N63" i="1"/>
  <c r="F338" i="1"/>
  <c r="C339" i="1"/>
  <c r="F335" i="1"/>
  <c r="F333" i="1"/>
  <c r="B26" i="5"/>
  <c r="M564" i="3"/>
  <c r="M562" i="3"/>
  <c r="M466" i="3"/>
  <c r="M506" i="3"/>
  <c r="M511" i="3"/>
  <c r="H518" i="3"/>
  <c r="L518" i="3"/>
  <c r="M563" i="3"/>
  <c r="M558" i="3"/>
  <c r="N406" i="3"/>
  <c r="N420" i="3"/>
  <c r="N428" i="3"/>
  <c r="N431" i="3"/>
  <c r="N446" i="3"/>
  <c r="N457" i="3"/>
  <c r="N461" i="3"/>
  <c r="N471" i="3"/>
  <c r="N474" i="3"/>
  <c r="N483" i="3"/>
  <c r="N485" i="3"/>
  <c r="N487" i="3"/>
  <c r="N496" i="3"/>
  <c r="F510" i="3"/>
  <c r="F563" i="3"/>
  <c r="F564" i="3"/>
  <c r="F565" i="3"/>
  <c r="F557" i="3"/>
  <c r="M551" i="3"/>
  <c r="M302" i="3"/>
  <c r="M382" i="3"/>
  <c r="M391" i="3"/>
  <c r="M392" i="3"/>
  <c r="K393" i="3"/>
  <c r="N226" i="3"/>
  <c r="N233" i="3"/>
  <c r="N240" i="3"/>
  <c r="N266" i="3"/>
  <c r="N272" i="3"/>
  <c r="N298" i="3"/>
  <c r="N350" i="3"/>
  <c r="N357" i="3"/>
  <c r="M84" i="3"/>
  <c r="F538" i="3"/>
  <c r="F539" i="3"/>
  <c r="N15" i="3"/>
  <c r="N17" i="3"/>
  <c r="N18" i="3"/>
  <c r="N21" i="3"/>
  <c r="N60" i="3"/>
  <c r="N61" i="3"/>
  <c r="F84" i="3"/>
  <c r="N112" i="3"/>
  <c r="N125" i="3"/>
  <c r="N139" i="3"/>
  <c r="N151" i="3"/>
  <c r="N178" i="3"/>
  <c r="F209" i="3"/>
  <c r="F212" i="3"/>
  <c r="F534" i="3"/>
  <c r="L339" i="1"/>
  <c r="N166" i="1"/>
  <c r="F329" i="1"/>
  <c r="N303" i="1"/>
  <c r="N100" i="1"/>
  <c r="N56" i="1"/>
  <c r="N176" i="1"/>
  <c r="N131" i="1"/>
  <c r="N248" i="1"/>
  <c r="N71" i="1"/>
  <c r="N246" i="1"/>
  <c r="N197" i="1"/>
  <c r="N67" i="1"/>
  <c r="N302" i="1"/>
  <c r="N272" i="1"/>
  <c r="N288" i="1"/>
  <c r="N21" i="1"/>
  <c r="N12" i="1"/>
  <c r="M387" i="3"/>
  <c r="J393" i="3"/>
  <c r="M548" i="3"/>
  <c r="N225" i="3"/>
  <c r="N229" i="3"/>
  <c r="N232" i="3"/>
  <c r="N238" i="3"/>
  <c r="N243" i="3"/>
  <c r="N251" i="3"/>
  <c r="N256" i="3"/>
  <c r="N269" i="3"/>
  <c r="N284" i="3"/>
  <c r="N291" i="3"/>
  <c r="N295" i="3"/>
  <c r="N308" i="3"/>
  <c r="N310" i="3"/>
  <c r="N316" i="3"/>
  <c r="N321" i="3"/>
  <c r="N334" i="3"/>
  <c r="N342" i="3"/>
  <c r="N347" i="3"/>
  <c r="M204" i="3"/>
  <c r="M205" i="3"/>
  <c r="M207" i="3"/>
  <c r="M208" i="3"/>
  <c r="M209" i="3"/>
  <c r="I214" i="3"/>
  <c r="M537" i="3"/>
  <c r="N54" i="3"/>
  <c r="F210" i="3"/>
  <c r="N8" i="3"/>
  <c r="N13" i="3"/>
  <c r="N34" i="3"/>
  <c r="N73" i="3"/>
  <c r="N86" i="3"/>
  <c r="N99" i="3"/>
  <c r="N132" i="3"/>
  <c r="N138" i="3"/>
  <c r="N164" i="3"/>
  <c r="N177" i="3"/>
  <c r="N182" i="3"/>
  <c r="F203" i="3"/>
  <c r="K339" i="1"/>
  <c r="M339" i="1" s="1"/>
  <c r="N249" i="1"/>
  <c r="N130" i="1"/>
  <c r="N198" i="1"/>
  <c r="N34" i="1"/>
  <c r="N102" i="1"/>
  <c r="N290" i="1"/>
  <c r="N32" i="1"/>
  <c r="N53" i="1"/>
  <c r="N301" i="1"/>
  <c r="N101" i="1"/>
  <c r="N152" i="1"/>
  <c r="N26" i="1"/>
  <c r="N60" i="1"/>
  <c r="F336" i="1"/>
  <c r="N120" i="1"/>
  <c r="N133" i="1"/>
  <c r="N295" i="1"/>
  <c r="N37" i="1"/>
  <c r="N105" i="1"/>
  <c r="N306" i="1"/>
  <c r="N103" i="1"/>
  <c r="N244" i="1"/>
  <c r="N195" i="1"/>
  <c r="N54" i="1"/>
  <c r="N80" i="1"/>
  <c r="N154" i="1"/>
  <c r="N201" i="1"/>
  <c r="N269" i="1"/>
  <c r="N126" i="1"/>
  <c r="N155" i="1"/>
  <c r="D339" i="1"/>
  <c r="N15" i="1"/>
  <c r="M554" i="3"/>
  <c r="M561" i="3"/>
  <c r="M560" i="3"/>
  <c r="M507" i="3"/>
  <c r="M509" i="3"/>
  <c r="M510" i="3"/>
  <c r="M512" i="3"/>
  <c r="G518" i="3"/>
  <c r="I518" i="3"/>
  <c r="K518" i="3"/>
  <c r="F560" i="3"/>
  <c r="F561" i="3"/>
  <c r="N403" i="3"/>
  <c r="N409" i="3"/>
  <c r="N415" i="3"/>
  <c r="N417" i="3"/>
  <c r="N422" i="3"/>
  <c r="N429" i="3"/>
  <c r="N435" i="3"/>
  <c r="N442" i="3"/>
  <c r="N443" i="3"/>
  <c r="N448" i="3"/>
  <c r="N455" i="3"/>
  <c r="N468" i="3"/>
  <c r="N469" i="3"/>
  <c r="N473" i="3"/>
  <c r="N480" i="3"/>
  <c r="N493" i="3"/>
  <c r="N499" i="3"/>
  <c r="F506" i="3"/>
  <c r="F507" i="3"/>
  <c r="F508" i="3"/>
  <c r="F509" i="3"/>
  <c r="F511" i="3"/>
  <c r="F512" i="3"/>
  <c r="F513" i="3"/>
  <c r="C518" i="3"/>
  <c r="E518" i="3"/>
  <c r="D518" i="3"/>
  <c r="N508" i="3" s="1"/>
  <c r="N556" i="3" s="1"/>
  <c r="F559" i="3"/>
  <c r="M381" i="3"/>
  <c r="M383" i="3"/>
  <c r="M385" i="3"/>
  <c r="M386" i="3"/>
  <c r="M388" i="3"/>
  <c r="H393" i="3"/>
  <c r="L393" i="3"/>
  <c r="M393" i="3" s="1"/>
  <c r="N228" i="3"/>
  <c r="N239" i="3"/>
  <c r="N241" i="3"/>
  <c r="N244" i="3"/>
  <c r="N265" i="3"/>
  <c r="N267" i="3"/>
  <c r="N278" i="3"/>
  <c r="N294" i="3"/>
  <c r="N304" i="3"/>
  <c r="N317" i="3"/>
  <c r="N330" i="3"/>
  <c r="N343" i="3"/>
  <c r="N356" i="3"/>
  <c r="N358" i="3"/>
  <c r="N361" i="3"/>
  <c r="F381" i="3"/>
  <c r="F382" i="3"/>
  <c r="F383" i="3"/>
  <c r="F384" i="3"/>
  <c r="F385" i="3"/>
  <c r="F387" i="3"/>
  <c r="F388" i="3"/>
  <c r="C393" i="3"/>
  <c r="M202" i="3"/>
  <c r="G214" i="3"/>
  <c r="L214" i="3"/>
  <c r="N7" i="3"/>
  <c r="N9" i="3"/>
  <c r="N20" i="3"/>
  <c r="N22" i="3"/>
  <c r="N38" i="3"/>
  <c r="N41" i="3"/>
  <c r="N46" i="3"/>
  <c r="N48" i="3"/>
  <c r="N51" i="3"/>
  <c r="N59" i="3"/>
  <c r="N72" i="3"/>
  <c r="N74" i="3"/>
  <c r="N80" i="3"/>
  <c r="N90" i="3"/>
  <c r="N98" i="3"/>
  <c r="N103" i="3"/>
  <c r="N113" i="3"/>
  <c r="N126" i="3"/>
  <c r="N129" i="3"/>
  <c r="N152" i="3"/>
  <c r="N158" i="3"/>
  <c r="N165" i="3"/>
  <c r="N171" i="3"/>
  <c r="N181" i="3"/>
  <c r="N194" i="3"/>
  <c r="F202" i="3"/>
  <c r="F204" i="3"/>
  <c r="F206" i="3"/>
  <c r="E214" i="3"/>
  <c r="D214" i="3"/>
  <c r="N210" i="3" s="1"/>
  <c r="N536" i="3" s="1"/>
  <c r="F529" i="3"/>
  <c r="M327" i="1"/>
  <c r="N168" i="1"/>
  <c r="N202" i="1"/>
  <c r="N296" i="1"/>
  <c r="N40" i="1"/>
  <c r="N181" i="1"/>
  <c r="N61" i="1"/>
  <c r="N27" i="1"/>
  <c r="N215" i="1"/>
  <c r="N14" i="1"/>
  <c r="N107" i="1"/>
  <c r="N13" i="1"/>
  <c r="N308" i="1"/>
  <c r="N227" i="1"/>
  <c r="N73" i="1"/>
  <c r="N39" i="1"/>
  <c r="F334" i="1"/>
  <c r="N261" i="1"/>
  <c r="N86" i="1"/>
  <c r="N180" i="1"/>
  <c r="N59" i="1"/>
  <c r="N226" i="1"/>
  <c r="N213" i="1"/>
  <c r="N25" i="1"/>
  <c r="N293" i="1"/>
  <c r="N199" i="1"/>
  <c r="N178" i="1"/>
  <c r="N259" i="1"/>
  <c r="N165" i="1"/>
  <c r="N225" i="1"/>
  <c r="F332" i="1"/>
  <c r="N118" i="1"/>
  <c r="N177" i="1"/>
  <c r="N83" i="1"/>
  <c r="N36" i="1"/>
  <c r="N10" i="1"/>
  <c r="N57" i="1"/>
  <c r="N164" i="1"/>
  <c r="N23" i="1"/>
  <c r="N271" i="1"/>
  <c r="F331" i="1"/>
  <c r="F330" i="1"/>
  <c r="N22" i="1"/>
  <c r="N257" i="1"/>
  <c r="N150" i="1"/>
  <c r="N82" i="1"/>
  <c r="N291" i="1"/>
  <c r="N270" i="1"/>
  <c r="N223" i="1"/>
  <c r="N210" i="1"/>
  <c r="N128" i="1"/>
  <c r="N209" i="1"/>
  <c r="N8" i="1"/>
  <c r="N256" i="1"/>
  <c r="N162" i="1"/>
  <c r="N81" i="1"/>
  <c r="N222" i="1"/>
  <c r="N68" i="1"/>
  <c r="N243" i="1"/>
  <c r="N221" i="1"/>
  <c r="N161" i="1"/>
  <c r="N127" i="1"/>
  <c r="N208" i="1"/>
  <c r="N7" i="1"/>
  <c r="N268" i="1"/>
  <c r="N255" i="1"/>
  <c r="N20" i="1"/>
  <c r="N114" i="1"/>
  <c r="F328" i="1"/>
  <c r="N242" i="1"/>
  <c r="N148" i="1"/>
  <c r="N174" i="1"/>
  <c r="N220" i="1"/>
  <c r="N267" i="1"/>
  <c r="N160" i="1"/>
  <c r="N113" i="1"/>
  <c r="N66" i="1"/>
  <c r="N254" i="1"/>
  <c r="N173" i="1"/>
  <c r="N207" i="1"/>
  <c r="N6" i="1"/>
  <c r="N194" i="1"/>
  <c r="N241" i="1"/>
  <c r="N35" i="1"/>
  <c r="N274" i="1"/>
  <c r="M538" i="3"/>
  <c r="M539" i="3"/>
  <c r="M531" i="3"/>
  <c r="M530" i="3"/>
  <c r="M206" i="3"/>
  <c r="K576" i="3"/>
  <c r="G578" i="3"/>
  <c r="I578" i="3"/>
  <c r="M535" i="3"/>
  <c r="M534" i="3"/>
  <c r="M211" i="3"/>
  <c r="M212" i="3"/>
  <c r="M213" i="3"/>
  <c r="H214" i="3"/>
  <c r="J214" i="3"/>
  <c r="K214" i="3"/>
  <c r="M529" i="3"/>
  <c r="H577" i="3"/>
  <c r="J577" i="3"/>
  <c r="M532" i="3"/>
  <c r="M533" i="3"/>
  <c r="F533" i="3"/>
  <c r="F537" i="3"/>
  <c r="F535" i="3"/>
  <c r="F532" i="3"/>
  <c r="G540" i="3"/>
  <c r="H540" i="3"/>
  <c r="M536" i="3"/>
  <c r="I540" i="3"/>
  <c r="J540" i="3"/>
  <c r="L540" i="3"/>
  <c r="K540" i="3"/>
  <c r="M528" i="3"/>
  <c r="C540" i="3"/>
  <c r="E540" i="3"/>
  <c r="F528" i="3"/>
  <c r="F530" i="3"/>
  <c r="D540" i="3"/>
  <c r="F536" i="3"/>
  <c r="F531" i="3"/>
  <c r="F211" i="3"/>
  <c r="C214" i="3"/>
  <c r="M555" i="3"/>
  <c r="M565" i="3"/>
  <c r="G566" i="3"/>
  <c r="H566" i="3"/>
  <c r="I566" i="3"/>
  <c r="J566" i="3"/>
  <c r="M559" i="3"/>
  <c r="L566" i="3"/>
  <c r="M556" i="3"/>
  <c r="K566" i="3"/>
  <c r="M566" i="3" s="1"/>
  <c r="M557" i="3"/>
  <c r="I568" i="3"/>
  <c r="L568" i="3"/>
  <c r="G576" i="3"/>
  <c r="J576" i="3"/>
  <c r="L576" i="3"/>
  <c r="H578" i="3"/>
  <c r="J578" i="3"/>
  <c r="L578" i="3"/>
  <c r="K578" i="3"/>
  <c r="G575" i="3"/>
  <c r="G572" i="3"/>
  <c r="G570" i="3"/>
  <c r="H575" i="3"/>
  <c r="H573" i="3"/>
  <c r="H571" i="3"/>
  <c r="H569" i="3"/>
  <c r="I575" i="3"/>
  <c r="I573" i="3"/>
  <c r="I571" i="3"/>
  <c r="J573" i="3"/>
  <c r="J571" i="3"/>
  <c r="J570" i="3"/>
  <c r="J567" i="3"/>
  <c r="L570" i="3"/>
  <c r="K575" i="3"/>
  <c r="K573" i="3"/>
  <c r="K572" i="3"/>
  <c r="K570" i="3"/>
  <c r="M570" i="3" s="1"/>
  <c r="G568" i="3"/>
  <c r="H568" i="3"/>
  <c r="J568" i="3"/>
  <c r="K568" i="3"/>
  <c r="H576" i="3"/>
  <c r="I576" i="3"/>
  <c r="G577" i="3"/>
  <c r="I577" i="3"/>
  <c r="L577" i="3"/>
  <c r="G574" i="3"/>
  <c r="G573" i="3"/>
  <c r="G571" i="3"/>
  <c r="H574" i="3"/>
  <c r="H572" i="3"/>
  <c r="H570" i="3"/>
  <c r="H567" i="3"/>
  <c r="I574" i="3"/>
  <c r="I572" i="3"/>
  <c r="I570" i="3"/>
  <c r="J575" i="3"/>
  <c r="J574" i="3"/>
  <c r="J572" i="3"/>
  <c r="L575" i="3"/>
  <c r="L574" i="3"/>
  <c r="K574" i="3"/>
  <c r="K571" i="3"/>
  <c r="K569" i="3"/>
  <c r="F555" i="3"/>
  <c r="F562" i="3"/>
  <c r="C566" i="3"/>
  <c r="E566" i="3"/>
  <c r="F554" i="3"/>
  <c r="D566" i="3"/>
  <c r="F566" i="3" s="1"/>
  <c r="F556" i="3"/>
  <c r="C568" i="3"/>
  <c r="E568" i="3"/>
  <c r="C576" i="3"/>
  <c r="D576" i="3"/>
  <c r="E577" i="3"/>
  <c r="C574" i="3"/>
  <c r="C571" i="3"/>
  <c r="C569" i="3"/>
  <c r="C567" i="3"/>
  <c r="E570" i="3"/>
  <c r="E567" i="3"/>
  <c r="D575" i="3"/>
  <c r="D569" i="3"/>
  <c r="C577" i="3"/>
  <c r="C578" i="3"/>
  <c r="E578" i="3"/>
  <c r="C575" i="3"/>
  <c r="C573" i="3"/>
  <c r="C572" i="3"/>
  <c r="E574" i="3"/>
  <c r="E572" i="3"/>
  <c r="D573" i="3"/>
  <c r="D571" i="3"/>
  <c r="L572" i="3"/>
  <c r="M546" i="3"/>
  <c r="J569" i="3"/>
  <c r="J553" i="3"/>
  <c r="L567" i="3"/>
  <c r="L553" i="3"/>
  <c r="N227" i="3"/>
  <c r="N231" i="3"/>
  <c r="N245" i="3"/>
  <c r="N253" i="3"/>
  <c r="N270" i="3"/>
  <c r="N280" i="3"/>
  <c r="N292" i="3"/>
  <c r="N293" i="3"/>
  <c r="N319" i="3"/>
  <c r="N323" i="3"/>
  <c r="N336" i="3"/>
  <c r="N344" i="3"/>
  <c r="N345" i="3"/>
  <c r="N362" i="3"/>
  <c r="N374" i="3"/>
  <c r="D393" i="3"/>
  <c r="N382" i="3" s="1"/>
  <c r="N542" i="3" s="1"/>
  <c r="M542" i="3"/>
  <c r="M550" i="3"/>
  <c r="H553" i="3"/>
  <c r="M568" i="3"/>
  <c r="K577" i="3"/>
  <c r="M577" i="3" s="1"/>
  <c r="G567" i="3"/>
  <c r="I543" i="3"/>
  <c r="I569" i="3" s="1"/>
  <c r="I393" i="3"/>
  <c r="L571" i="3"/>
  <c r="M545" i="3"/>
  <c r="M575" i="3"/>
  <c r="G543" i="3"/>
  <c r="G569" i="3" s="1"/>
  <c r="G393" i="3"/>
  <c r="I567" i="3"/>
  <c r="L573" i="3"/>
  <c r="M547" i="3"/>
  <c r="L569" i="3"/>
  <c r="M543" i="3"/>
  <c r="K567" i="3"/>
  <c r="K553" i="3"/>
  <c r="M541" i="3"/>
  <c r="M549" i="3"/>
  <c r="D568" i="3"/>
  <c r="F542" i="3"/>
  <c r="C570" i="3"/>
  <c r="C553" i="3"/>
  <c r="E573" i="3"/>
  <c r="F547" i="3"/>
  <c r="E569" i="3"/>
  <c r="E553" i="3"/>
  <c r="F543" i="3"/>
  <c r="D574" i="3"/>
  <c r="F548" i="3"/>
  <c r="D570" i="3"/>
  <c r="F544" i="3"/>
  <c r="E576" i="3"/>
  <c r="F550" i="3"/>
  <c r="D577" i="3"/>
  <c r="F551" i="3"/>
  <c r="D578" i="3"/>
  <c r="F552" i="3"/>
  <c r="E575" i="3"/>
  <c r="F549" i="3"/>
  <c r="E571" i="3"/>
  <c r="F545" i="3"/>
  <c r="D572" i="3"/>
  <c r="F546" i="3"/>
  <c r="D567" i="3"/>
  <c r="F541" i="3"/>
  <c r="D553" i="3"/>
  <c r="F553" i="3" s="1"/>
  <c r="F339" i="1" l="1"/>
  <c r="N188" i="3"/>
  <c r="M518" i="3"/>
  <c r="N505" i="3"/>
  <c r="N513" i="3"/>
  <c r="N561" i="3" s="1"/>
  <c r="F573" i="3"/>
  <c r="M578" i="3"/>
  <c r="M576" i="3"/>
  <c r="M540" i="3"/>
  <c r="M214" i="3"/>
  <c r="N201" i="3"/>
  <c r="N202" i="3"/>
  <c r="N528" i="3" s="1"/>
  <c r="N71" i="3"/>
  <c r="N44" i="1"/>
  <c r="N206" i="1"/>
  <c r="N125" i="1"/>
  <c r="N18" i="1"/>
  <c r="N112" i="1"/>
  <c r="N31" i="1"/>
  <c r="N337" i="1"/>
  <c r="N300" i="1"/>
  <c r="N253" i="1"/>
  <c r="N172" i="1"/>
  <c r="N266" i="1"/>
  <c r="N335" i="1"/>
  <c r="N330" i="1"/>
  <c r="N338" i="1"/>
  <c r="N332" i="1"/>
  <c r="N328" i="1"/>
  <c r="N279" i="1"/>
  <c r="N313" i="1"/>
  <c r="N232" i="1"/>
  <c r="N138" i="1"/>
  <c r="N219" i="1"/>
  <c r="N65" i="1"/>
  <c r="N185" i="1"/>
  <c r="N329" i="1"/>
  <c r="N78" i="1"/>
  <c r="N91" i="1"/>
  <c r="N333" i="1"/>
  <c r="N334" i="1"/>
  <c r="N159" i="1"/>
  <c r="N331" i="1"/>
  <c r="N336" i="1"/>
  <c r="N327" i="1"/>
  <c r="M573" i="3"/>
  <c r="F571" i="3"/>
  <c r="N518" i="3"/>
  <c r="N566" i="3" s="1"/>
  <c r="N516" i="3"/>
  <c r="N564" i="3" s="1"/>
  <c r="N515" i="3"/>
  <c r="N563" i="3" s="1"/>
  <c r="N510" i="3"/>
  <c r="N558" i="3" s="1"/>
  <c r="N492" i="3"/>
  <c r="N479" i="3"/>
  <c r="N414" i="3"/>
  <c r="N517" i="3"/>
  <c r="N565" i="3" s="1"/>
  <c r="N514" i="3"/>
  <c r="N562" i="3" s="1"/>
  <c r="N511" i="3"/>
  <c r="N559" i="3" s="1"/>
  <c r="N509" i="3"/>
  <c r="N557" i="3" s="1"/>
  <c r="N507" i="3"/>
  <c r="N555" i="3" s="1"/>
  <c r="F518" i="3"/>
  <c r="N466" i="3"/>
  <c r="N453" i="3"/>
  <c r="N440" i="3"/>
  <c r="N427" i="3"/>
  <c r="N512" i="3"/>
  <c r="N560" i="3" s="1"/>
  <c r="N506" i="3"/>
  <c r="N554" i="3" s="1"/>
  <c r="M571" i="3"/>
  <c r="M574" i="3"/>
  <c r="H579" i="3"/>
  <c r="C579" i="3"/>
  <c r="F575" i="3"/>
  <c r="F540" i="3"/>
  <c r="N214" i="3"/>
  <c r="N540" i="3" s="1"/>
  <c r="N212" i="3"/>
  <c r="N538" i="3" s="1"/>
  <c r="N208" i="3"/>
  <c r="N534" i="3" s="1"/>
  <c r="N206" i="3"/>
  <c r="N532" i="3" s="1"/>
  <c r="N97" i="3"/>
  <c r="N58" i="3"/>
  <c r="N45" i="3"/>
  <c r="N19" i="3"/>
  <c r="N213" i="3"/>
  <c r="N539" i="3" s="1"/>
  <c r="N211" i="3"/>
  <c r="N537" i="3" s="1"/>
  <c r="N209" i="3"/>
  <c r="N535" i="3" s="1"/>
  <c r="N207" i="3"/>
  <c r="N533" i="3" s="1"/>
  <c r="N205" i="3"/>
  <c r="N531" i="3" s="1"/>
  <c r="N203" i="3"/>
  <c r="N529" i="3" s="1"/>
  <c r="F214" i="3"/>
  <c r="N175" i="3"/>
  <c r="N162" i="3"/>
  <c r="N149" i="3"/>
  <c r="N136" i="3"/>
  <c r="N123" i="3"/>
  <c r="N110" i="3"/>
  <c r="N84" i="3"/>
  <c r="N32" i="3"/>
  <c r="N204" i="3"/>
  <c r="N530" i="3" s="1"/>
  <c r="J579" i="3"/>
  <c r="F576" i="3"/>
  <c r="I579" i="3"/>
  <c r="M572" i="3"/>
  <c r="M553" i="3"/>
  <c r="L579" i="3"/>
  <c r="N392" i="3"/>
  <c r="N552" i="3" s="1"/>
  <c r="N386" i="3"/>
  <c r="N546" i="3" s="1"/>
  <c r="N381" i="3"/>
  <c r="N541" i="3" s="1"/>
  <c r="F393" i="3"/>
  <c r="N367" i="3"/>
  <c r="N354" i="3"/>
  <c r="N315" i="3"/>
  <c r="N276" i="3"/>
  <c r="N263" i="3"/>
  <c r="N237" i="3"/>
  <c r="N393" i="3"/>
  <c r="N553" i="3" s="1"/>
  <c r="N391" i="3"/>
  <c r="N551" i="3" s="1"/>
  <c r="N390" i="3"/>
  <c r="N550" i="3" s="1"/>
  <c r="N389" i="3"/>
  <c r="N549" i="3" s="1"/>
  <c r="N388" i="3"/>
  <c r="N548" i="3" s="1"/>
  <c r="N385" i="3"/>
  <c r="N545" i="3" s="1"/>
  <c r="N384" i="3"/>
  <c r="N544" i="3" s="1"/>
  <c r="N380" i="3"/>
  <c r="N341" i="3"/>
  <c r="N328" i="3"/>
  <c r="N250" i="3"/>
  <c r="N383" i="3"/>
  <c r="N543" i="3" s="1"/>
  <c r="N302" i="3"/>
  <c r="E579" i="3"/>
  <c r="N387" i="3"/>
  <c r="N547" i="3" s="1"/>
  <c r="N289" i="3"/>
  <c r="K579" i="3"/>
  <c r="M567" i="3"/>
  <c r="G579" i="3"/>
  <c r="M569" i="3"/>
  <c r="I553" i="3"/>
  <c r="G553" i="3"/>
  <c r="D579" i="3"/>
  <c r="N577" i="3" s="1"/>
  <c r="F567" i="3"/>
  <c r="F572" i="3"/>
  <c r="F568" i="3"/>
  <c r="N568" i="3"/>
  <c r="F569" i="3"/>
  <c r="F578" i="3"/>
  <c r="F577" i="3"/>
  <c r="F570" i="3"/>
  <c r="F574" i="3"/>
  <c r="M579" i="3" l="1"/>
  <c r="N574" i="3"/>
  <c r="N570" i="3"/>
  <c r="F579" i="3"/>
  <c r="N579" i="3"/>
  <c r="N575" i="3"/>
  <c r="N571" i="3"/>
  <c r="N576" i="3"/>
  <c r="N573" i="3"/>
  <c r="N569" i="3"/>
  <c r="N578" i="3"/>
  <c r="N572" i="3"/>
  <c r="N567" i="3"/>
</calcChain>
</file>

<file path=xl/sharedStrings.xml><?xml version="1.0" encoding="utf-8"?>
<sst xmlns="http://schemas.openxmlformats.org/spreadsheetml/2006/main" count="1362" uniqueCount="129">
  <si>
    <t>财字1号表</t>
  </si>
  <si>
    <t xml:space="preserve">  单位：万元</t>
  </si>
  <si>
    <t>人保财险</t>
  </si>
  <si>
    <t xml:space="preserve">       项</t>
  </si>
  <si>
    <t>保　费　收　入</t>
  </si>
  <si>
    <t>承  保 情 况</t>
  </si>
  <si>
    <t>理 赔 情 况</t>
  </si>
  <si>
    <t>市场份额</t>
  </si>
  <si>
    <t>险             目</t>
  </si>
  <si>
    <t>当月</t>
  </si>
  <si>
    <t>本年累计</t>
  </si>
  <si>
    <t>同期累计</t>
  </si>
  <si>
    <t>同比</t>
  </si>
  <si>
    <t>件数</t>
  </si>
  <si>
    <t xml:space="preserve"> 金额</t>
  </si>
  <si>
    <t>理赔支出（已决）</t>
  </si>
  <si>
    <t xml:space="preserve">    种</t>
  </si>
  <si>
    <t>%</t>
  </si>
  <si>
    <t>（已决）</t>
  </si>
  <si>
    <t>机动车辆保险</t>
  </si>
  <si>
    <t>其中：交强险</t>
  </si>
  <si>
    <t>企业财产保险</t>
  </si>
  <si>
    <t>家庭财产保险</t>
  </si>
  <si>
    <t xml:space="preserve">货物运输保险 </t>
  </si>
  <si>
    <t xml:space="preserve">责任保险 </t>
  </si>
  <si>
    <t xml:space="preserve">农业保险 </t>
  </si>
  <si>
    <t>意健险</t>
  </si>
  <si>
    <t>其他险</t>
  </si>
  <si>
    <t>其中：船舶险</t>
  </si>
  <si>
    <t xml:space="preserve">     工程险</t>
  </si>
  <si>
    <t xml:space="preserve">     信用保证保险</t>
  </si>
  <si>
    <t>小计</t>
  </si>
  <si>
    <t>太平洋财险</t>
  </si>
  <si>
    <t>平安财险</t>
  </si>
  <si>
    <t>中华联合财险</t>
  </si>
  <si>
    <t>天安财险</t>
  </si>
  <si>
    <t>大地财险</t>
  </si>
  <si>
    <t xml:space="preserve">永安财险
</t>
  </si>
  <si>
    <t>太平财险</t>
  </si>
  <si>
    <t xml:space="preserve">永诚财险
</t>
  </si>
  <si>
    <t>国寿财险</t>
  </si>
  <si>
    <t>华安财险</t>
  </si>
  <si>
    <t xml:space="preserve">阳光财险
</t>
  </si>
  <si>
    <t>安华农业财险</t>
  </si>
  <si>
    <t>中航安盟财险</t>
  </si>
  <si>
    <t xml:space="preserve">浙商财险
</t>
  </si>
  <si>
    <t>英大泰和财险</t>
  </si>
  <si>
    <t>富邦财险</t>
  </si>
  <si>
    <t>渤海财险</t>
  </si>
  <si>
    <t>合计</t>
  </si>
  <si>
    <t>总计</t>
  </si>
  <si>
    <t>注：</t>
  </si>
  <si>
    <t>1.以上数据均来源于各公司报送，为便于统计保费金额精确到个位，由此会产生危小误差，请各单位谅解。</t>
  </si>
  <si>
    <t>单位：万元</t>
  </si>
  <si>
    <t>公司</t>
  </si>
  <si>
    <t xml:space="preserve">     项</t>
  </si>
  <si>
    <t>险      目</t>
  </si>
  <si>
    <t>人保</t>
  </si>
  <si>
    <t>太平洋</t>
  </si>
  <si>
    <t>平安</t>
  </si>
  <si>
    <t>中华联合</t>
  </si>
  <si>
    <t>大地</t>
  </si>
  <si>
    <t>永安</t>
  </si>
  <si>
    <t>国寿财</t>
  </si>
  <si>
    <t>华安</t>
  </si>
  <si>
    <t>阳光财</t>
  </si>
  <si>
    <t>永安财险</t>
  </si>
  <si>
    <t>阳光财险</t>
  </si>
  <si>
    <t>东港</t>
  </si>
  <si>
    <t>凤城</t>
  </si>
  <si>
    <t>宽甸</t>
  </si>
  <si>
    <t>单位：台</t>
  </si>
  <si>
    <t>公司名称</t>
  </si>
  <si>
    <t>丹东地区</t>
  </si>
  <si>
    <t>市内</t>
  </si>
  <si>
    <t>共计</t>
  </si>
  <si>
    <t>太保</t>
  </si>
  <si>
    <t>中华</t>
  </si>
  <si>
    <t>天安</t>
  </si>
  <si>
    <t>无机构</t>
  </si>
  <si>
    <t>太平</t>
  </si>
  <si>
    <t>永诚</t>
  </si>
  <si>
    <t>安华农业</t>
  </si>
  <si>
    <t>中航安盟</t>
  </si>
  <si>
    <t>浙商</t>
  </si>
  <si>
    <t>英大泰和</t>
  </si>
  <si>
    <t>富邦</t>
  </si>
  <si>
    <t>亚太</t>
  </si>
  <si>
    <t>渤海</t>
  </si>
  <si>
    <t>\</t>
  </si>
  <si>
    <t>大家财险</t>
    <phoneticPr fontId="20" type="noConversion"/>
  </si>
  <si>
    <t>大家</t>
    <phoneticPr fontId="20" type="noConversion"/>
  </si>
  <si>
    <t>亚太财险</t>
    <phoneticPr fontId="20" type="noConversion"/>
  </si>
  <si>
    <t>2021年各财险公司摩托车交强险承保情况表</t>
    <phoneticPr fontId="20" type="noConversion"/>
  </si>
  <si>
    <t xml:space="preserve">单位：万元（保留2位小数） </t>
  </si>
  <si>
    <t>累计</t>
  </si>
  <si>
    <t>大家</t>
  </si>
  <si>
    <t>融盛财险</t>
    <phoneticPr fontId="20" type="noConversion"/>
  </si>
  <si>
    <t>2021年丹东市电销业务统计表</t>
    <phoneticPr fontId="20" type="noConversion"/>
  </si>
  <si>
    <t>公司</t>
    <phoneticPr fontId="20" type="noConversion"/>
  </si>
  <si>
    <t>平安财险</t>
    <phoneticPr fontId="20" type="noConversion"/>
  </si>
  <si>
    <t>中华联合财险</t>
    <phoneticPr fontId="20" type="noConversion"/>
  </si>
  <si>
    <t>大家财险</t>
    <phoneticPr fontId="20" type="noConversion"/>
  </si>
  <si>
    <t>融盛</t>
    <phoneticPr fontId="20" type="noConversion"/>
  </si>
  <si>
    <t>公司简称</t>
  </si>
  <si>
    <t>交强险</t>
    <phoneticPr fontId="42" type="noConversion"/>
  </si>
  <si>
    <t>商业险</t>
    <phoneticPr fontId="42" type="noConversion"/>
  </si>
  <si>
    <t>累计承保出租车台数</t>
    <phoneticPr fontId="42" type="noConversion"/>
  </si>
  <si>
    <t>保费合计</t>
    <phoneticPr fontId="42" type="noConversion"/>
  </si>
  <si>
    <t>累计支付赔款（万元）</t>
    <phoneticPr fontId="42" type="noConversion"/>
  </si>
  <si>
    <t>简单赔付率</t>
    <phoneticPr fontId="42" type="noConversion"/>
  </si>
  <si>
    <t>笔数</t>
    <phoneticPr fontId="42" type="noConversion"/>
  </si>
  <si>
    <t>保费（万元）</t>
    <phoneticPr fontId="42" type="noConversion"/>
  </si>
  <si>
    <t>阳光</t>
  </si>
  <si>
    <t>永城</t>
  </si>
  <si>
    <t>安华</t>
  </si>
  <si>
    <t>英大</t>
  </si>
  <si>
    <t>融盛</t>
  </si>
  <si>
    <t>合计</t>
    <phoneticPr fontId="42" type="noConversion"/>
  </si>
  <si>
    <t>2021年1-9月丹东市财产保险业务统计表</t>
    <phoneticPr fontId="20" type="noConversion"/>
  </si>
  <si>
    <t>（2021年1-9月）</t>
    <phoneticPr fontId="20" type="noConversion"/>
  </si>
  <si>
    <t>（2021年9月）</t>
    <phoneticPr fontId="20" type="noConversion"/>
  </si>
  <si>
    <t>东港市1-9月财产保险业务统计表</t>
    <phoneticPr fontId="20" type="noConversion"/>
  </si>
  <si>
    <t>财字3号表                                             （2021年1-9月）                                           单位：万元</t>
    <phoneticPr fontId="20" type="noConversion"/>
  </si>
  <si>
    <t>凤城市1-9月财产保险业务统计表</t>
    <phoneticPr fontId="20" type="noConversion"/>
  </si>
  <si>
    <t>宽甸县1-9月财产保险业务统计表</t>
    <phoneticPr fontId="20" type="noConversion"/>
  </si>
  <si>
    <t>2021年1-9月县域财产保险业务统计表</t>
    <phoneticPr fontId="20" type="noConversion"/>
  </si>
  <si>
    <r>
      <t>2021年</t>
    </r>
    <r>
      <rPr>
        <b/>
        <u/>
        <sz val="20"/>
        <rFont val="仿宋_GB2312"/>
        <charset val="134"/>
      </rPr>
      <t xml:space="preserve"> 9 月 </t>
    </r>
    <r>
      <rPr>
        <b/>
        <sz val="20"/>
        <rFont val="仿宋_GB2312"/>
        <charset val="134"/>
      </rPr>
      <t>“家庭自用车——新车”保费收入统计表</t>
    </r>
    <phoneticPr fontId="31" type="noConversion"/>
  </si>
  <si>
    <r>
      <t>1—</t>
    </r>
    <r>
      <rPr>
        <b/>
        <u/>
        <sz val="20"/>
        <color theme="1"/>
        <rFont val="微软雅黑"/>
        <family val="2"/>
        <charset val="134"/>
      </rPr>
      <t xml:space="preserve">  9  </t>
    </r>
    <r>
      <rPr>
        <b/>
        <sz val="20"/>
        <color theme="1"/>
        <rFont val="微软雅黑"/>
        <family val="2"/>
        <charset val="134"/>
      </rPr>
      <t>月“出租车”承保情况统计表</t>
    </r>
    <phoneticPr fontId="4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</si>
</sst>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"/>
    <numFmt numFmtId="177" formatCode="0.00_ "/>
    <numFmt numFmtId="178" formatCode="_-* #,##0.00_-;\-* #,##0.00_-;_-* &quot;-&quot;??_-;_-@_-"/>
    <numFmt numFmtId="179" formatCode="0_);[Red]\(0\)"/>
    <numFmt numFmtId="180" formatCode="0.0_);[Red]\(0.0\)"/>
  </numFmts>
  <fonts count="51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仿宋_GB2312"/>
      <charset val="134"/>
    </font>
    <font>
      <sz val="16"/>
      <name val="宋体"/>
      <family val="3"/>
      <charset val="134"/>
    </font>
    <font>
      <i/>
      <sz val="16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b/>
      <sz val="14"/>
      <name val="宋体"/>
      <family val="3"/>
      <charset val="134"/>
      <scheme val="minor"/>
    </font>
    <font>
      <b/>
      <sz val="11"/>
      <name val="仿宋_GB2312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仿宋_GB2312"/>
      <charset val="134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14"/>
      <name val="仿宋_GB2312"/>
      <charset val="134"/>
    </font>
    <font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rgb="FFFF0000"/>
      <name val="仿宋_GB2312"/>
      <family val="3"/>
      <charset val="134"/>
    </font>
    <font>
      <sz val="10"/>
      <name val="宋体"/>
      <family val="3"/>
      <charset val="134"/>
      <scheme val="minor"/>
    </font>
    <font>
      <sz val="11"/>
      <color theme="6" tint="-0.249977111117893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6"/>
      <color indexed="8"/>
      <name val="仿宋_GB2312"/>
      <family val="3"/>
      <charset val="134"/>
    </font>
    <font>
      <b/>
      <sz val="20"/>
      <name val="仿宋_GB2312"/>
      <charset val="134"/>
    </font>
    <font>
      <b/>
      <u/>
      <sz val="20"/>
      <name val="仿宋_GB2312"/>
      <charset val="134"/>
    </font>
    <font>
      <sz val="9"/>
      <name val="宋体"/>
      <family val="2"/>
      <charset val="134"/>
      <scheme val="minor"/>
    </font>
    <font>
      <sz val="20"/>
      <color theme="1"/>
      <name val="宋体"/>
      <family val="2"/>
      <scheme val="minor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family val="3"/>
      <charset val="134"/>
    </font>
    <font>
      <i/>
      <sz val="12"/>
      <name val="仿宋_GB2312"/>
      <charset val="134"/>
    </font>
    <font>
      <sz val="12"/>
      <name val="仿宋_GB2312"/>
      <family val="3"/>
      <charset val="134"/>
    </font>
    <font>
      <sz val="12"/>
      <color indexed="8"/>
      <name val="仿宋_GB2312"/>
      <charset val="134"/>
    </font>
    <font>
      <i/>
      <sz val="12"/>
      <name val="仿宋_GB2312"/>
      <family val="3"/>
      <charset val="134"/>
    </font>
    <font>
      <b/>
      <sz val="20"/>
      <color theme="1"/>
      <name val="微软雅黑"/>
      <family val="2"/>
      <charset val="134"/>
    </font>
    <font>
      <b/>
      <u/>
      <sz val="20"/>
      <color theme="1"/>
      <name val="微软雅黑"/>
      <family val="2"/>
      <charset val="134"/>
    </font>
    <font>
      <sz val="9"/>
      <name val="宋体"/>
      <family val="3"/>
      <charset val="134"/>
    </font>
    <font>
      <sz val="20"/>
      <color theme="1"/>
      <name val="宋体"/>
      <family val="3"/>
      <charset val="134"/>
    </font>
    <font>
      <sz val="14"/>
      <color theme="1"/>
      <name val="微软雅黑"/>
      <family val="2"/>
      <charset val="134"/>
    </font>
    <font>
      <b/>
      <sz val="12"/>
      <color theme="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6"/>
      <color rgb="FFC00000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b/>
      <sz val="16"/>
      <name val="宋体"/>
      <family val="3"/>
      <charset val="134"/>
    </font>
    <font>
      <sz val="16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5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213">
    <xf numFmtId="0" fontId="0" fillId="0" borderId="0">
      <alignment vertical="center"/>
    </xf>
    <xf numFmtId="0" fontId="17" fillId="0" borderId="0"/>
    <xf numFmtId="0" fontId="17" fillId="0" borderId="0"/>
    <xf numFmtId="0" fontId="17" fillId="0" borderId="0"/>
    <xf numFmtId="178" fontId="19" fillId="0" borderId="0" applyFont="0" applyFill="0" applyBorder="0" applyAlignment="0" applyProtection="0">
      <alignment vertical="center"/>
    </xf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21" fillId="0" borderId="0">
      <alignment vertical="center"/>
    </xf>
  </cellStyleXfs>
  <cellXfs count="290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5" fillId="0" borderId="0" xfId="0" applyNumberFormat="1" applyFont="1" applyFill="1" applyAlignment="1"/>
    <xf numFmtId="0" fontId="1" fillId="0" borderId="0" xfId="0" applyFont="1" applyFill="1" applyBorder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/>
    <xf numFmtId="176" fontId="6" fillId="0" borderId="14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>
      <alignment horizontal="right" vertical="center"/>
    </xf>
    <xf numFmtId="176" fontId="9" fillId="0" borderId="11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left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center" vertical="center"/>
    </xf>
    <xf numFmtId="176" fontId="10" fillId="0" borderId="18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 wrapText="1"/>
    </xf>
    <xf numFmtId="176" fontId="10" fillId="0" borderId="4" xfId="0" applyNumberFormat="1" applyFont="1" applyFill="1" applyBorder="1" applyAlignment="1">
      <alignment vertical="center"/>
    </xf>
    <xf numFmtId="176" fontId="9" fillId="0" borderId="4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/>
    <xf numFmtId="176" fontId="6" fillId="0" borderId="4" xfId="0" applyNumberFormat="1" applyFont="1" applyFill="1" applyBorder="1">
      <alignment vertical="center"/>
    </xf>
    <xf numFmtId="176" fontId="11" fillId="0" borderId="11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41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10" fillId="0" borderId="4" xfId="0" applyNumberFormat="1" applyFont="1" applyFill="1" applyBorder="1" applyAlignment="1">
      <alignment vertical="center" wrapText="1"/>
    </xf>
    <xf numFmtId="176" fontId="10" fillId="0" borderId="11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vertical="center"/>
    </xf>
    <xf numFmtId="176" fontId="12" fillId="0" borderId="4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Alignment="1"/>
    <xf numFmtId="0" fontId="6" fillId="0" borderId="0" xfId="0" applyFont="1" applyFill="1" applyAlignment="1"/>
    <xf numFmtId="0" fontId="6" fillId="0" borderId="0" xfId="0" applyFont="1" applyFill="1" applyAlignment="1">
      <alignment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176" fontId="6" fillId="0" borderId="35" xfId="0" applyNumberFormat="1" applyFont="1" applyFill="1" applyBorder="1" applyAlignment="1">
      <alignment horizontal="right" vertical="center"/>
    </xf>
    <xf numFmtId="176" fontId="6" fillId="0" borderId="32" xfId="0" applyNumberFormat="1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center" vertical="center" wrapText="1"/>
    </xf>
    <xf numFmtId="176" fontId="9" fillId="0" borderId="4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/>
    <xf numFmtId="176" fontId="6" fillId="0" borderId="37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8" xfId="212" applyNumberFormat="1" applyFont="1" applyFill="1" applyBorder="1" applyAlignment="1">
      <alignment horizontal="right" vertical="center"/>
    </xf>
    <xf numFmtId="176" fontId="6" fillId="0" borderId="4" xfId="212" applyNumberFormat="1" applyFont="1" applyFill="1" applyBorder="1" applyAlignment="1">
      <alignment horizontal="right" vertical="center"/>
    </xf>
    <xf numFmtId="176" fontId="6" fillId="0" borderId="4" xfId="212" applyNumberFormat="1" applyFont="1" applyFill="1" applyBorder="1" applyAlignment="1">
      <alignment vertical="center"/>
    </xf>
    <xf numFmtId="176" fontId="6" fillId="0" borderId="4" xfId="212" applyNumberFormat="1" applyFont="1" applyFill="1" applyBorder="1" applyAlignment="1">
      <alignment horizontal="center" vertical="center"/>
    </xf>
    <xf numFmtId="176" fontId="22" fillId="0" borderId="18" xfId="0" applyNumberFormat="1" applyFont="1" applyFill="1" applyBorder="1" applyAlignment="1">
      <alignment horizontal="right" vertical="center"/>
    </xf>
    <xf numFmtId="176" fontId="22" fillId="0" borderId="4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176" fontId="22" fillId="0" borderId="4" xfId="0" applyNumberFormat="1" applyFont="1" applyFill="1" applyBorder="1" applyAlignment="1">
      <alignment vertical="center"/>
    </xf>
    <xf numFmtId="176" fontId="22" fillId="0" borderId="11" xfId="0" applyNumberFormat="1" applyFont="1" applyFill="1" applyBorder="1" applyAlignment="1">
      <alignment horizontal="right" vertical="center"/>
    </xf>
    <xf numFmtId="176" fontId="23" fillId="0" borderId="18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>
      <alignment horizontal="right" vertical="center"/>
    </xf>
    <xf numFmtId="176" fontId="23" fillId="0" borderId="4" xfId="0" applyNumberFormat="1" applyFont="1" applyFill="1" applyBorder="1" applyAlignment="1">
      <alignment vertical="center"/>
    </xf>
    <xf numFmtId="176" fontId="23" fillId="0" borderId="11" xfId="0" applyNumberFormat="1" applyFont="1" applyFill="1" applyBorder="1" applyAlignment="1">
      <alignment horizontal="right" vertical="center"/>
    </xf>
    <xf numFmtId="176" fontId="24" fillId="0" borderId="11" xfId="0" applyNumberFormat="1" applyFont="1" applyFill="1" applyBorder="1" applyAlignment="1">
      <alignment horizontal="right" vertical="center"/>
    </xf>
    <xf numFmtId="176" fontId="25" fillId="0" borderId="18" xfId="0" applyNumberFormat="1" applyFont="1" applyFill="1" applyBorder="1" applyAlignment="1">
      <alignment horizontal="right" vertical="center"/>
    </xf>
    <xf numFmtId="176" fontId="25" fillId="0" borderId="4" xfId="0" applyNumberFormat="1" applyFont="1" applyFill="1" applyBorder="1" applyAlignment="1">
      <alignment horizontal="right" vertical="center"/>
    </xf>
    <xf numFmtId="176" fontId="25" fillId="0" borderId="4" xfId="0" applyNumberFormat="1" applyFont="1" applyFill="1" applyBorder="1" applyAlignment="1">
      <alignment vertical="center"/>
    </xf>
    <xf numFmtId="176" fontId="25" fillId="0" borderId="11" xfId="0" applyNumberFormat="1" applyFont="1" applyFill="1" applyBorder="1" applyAlignment="1">
      <alignment horizontal="right" vertical="center"/>
    </xf>
    <xf numFmtId="176" fontId="9" fillId="0" borderId="0" xfId="0" applyNumberFormat="1" applyFont="1" applyFill="1">
      <alignment vertical="center"/>
    </xf>
    <xf numFmtId="176" fontId="26" fillId="0" borderId="4" xfId="0" applyNumberFormat="1" applyFont="1" applyFill="1" applyBorder="1" applyAlignment="1">
      <alignment horizontal="right" vertical="center"/>
    </xf>
    <xf numFmtId="176" fontId="23" fillId="0" borderId="18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>
      <alignment horizontal="center" vertical="center"/>
    </xf>
    <xf numFmtId="176" fontId="23" fillId="0" borderId="11" xfId="0" applyNumberFormat="1" applyFont="1" applyFill="1" applyBorder="1" applyAlignment="1">
      <alignment horizontal="center" vertical="center"/>
    </xf>
    <xf numFmtId="176" fontId="22" fillId="0" borderId="4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center" vertical="center"/>
    </xf>
    <xf numFmtId="176" fontId="25" fillId="0" borderId="18" xfId="0" applyNumberFormat="1" applyFont="1" applyFill="1" applyBorder="1" applyAlignment="1">
      <alignment horizontal="center" vertical="center"/>
    </xf>
    <xf numFmtId="176" fontId="25" fillId="0" borderId="4" xfId="0" applyNumberFormat="1" applyFont="1" applyFill="1" applyBorder="1" applyAlignment="1">
      <alignment horizontal="center" vertical="center"/>
    </xf>
    <xf numFmtId="176" fontId="12" fillId="0" borderId="11" xfId="0" applyNumberFormat="1" applyFont="1" applyFill="1" applyBorder="1" applyAlignment="1">
      <alignment horizontal="right" vertical="center"/>
    </xf>
    <xf numFmtId="176" fontId="6" fillId="0" borderId="30" xfId="0" applyNumberFormat="1" applyFont="1" applyFill="1" applyBorder="1" applyAlignment="1">
      <alignment horizontal="center" vertical="center"/>
    </xf>
    <xf numFmtId="176" fontId="25" fillId="0" borderId="11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/>
    <xf numFmtId="176" fontId="22" fillId="2" borderId="4" xfId="0" applyNumberFormat="1" applyFont="1" applyFill="1" applyBorder="1" applyAlignment="1">
      <alignment horizontal="right" vertical="center"/>
    </xf>
    <xf numFmtId="176" fontId="22" fillId="0" borderId="4" xfId="0" applyNumberFormat="1" applyFont="1" applyBorder="1" applyAlignment="1"/>
    <xf numFmtId="176" fontId="22" fillId="0" borderId="38" xfId="0" applyNumberFormat="1" applyFont="1" applyFill="1" applyBorder="1" applyAlignment="1">
      <alignment horizontal="right" vertical="center"/>
    </xf>
    <xf numFmtId="176" fontId="22" fillId="0" borderId="22" xfId="0" applyNumberFormat="1" applyFont="1" applyFill="1" applyBorder="1" applyAlignment="1">
      <alignment horizontal="right" vertical="center"/>
    </xf>
    <xf numFmtId="176" fontId="22" fillId="0" borderId="32" xfId="0" applyNumberFormat="1" applyFont="1" applyFill="1" applyBorder="1" applyAlignment="1">
      <alignment horizontal="right" vertical="center"/>
    </xf>
    <xf numFmtId="176" fontId="22" fillId="0" borderId="4" xfId="0" applyNumberFormat="1" applyFont="1" applyFill="1" applyBorder="1" applyAlignment="1"/>
    <xf numFmtId="176" fontId="27" fillId="0" borderId="18" xfId="0" applyNumberFormat="1" applyFont="1" applyFill="1" applyBorder="1" applyAlignment="1">
      <alignment horizontal="right" vertical="center"/>
    </xf>
    <xf numFmtId="176" fontId="27" fillId="0" borderId="4" xfId="0" applyNumberFormat="1" applyFont="1" applyFill="1" applyBorder="1" applyAlignment="1">
      <alignment horizontal="right" vertical="center"/>
    </xf>
    <xf numFmtId="176" fontId="22" fillId="0" borderId="12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right" vertical="center"/>
    </xf>
    <xf numFmtId="0" fontId="28" fillId="0" borderId="4" xfId="0" applyNumberFormat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179" fontId="22" fillId="0" borderId="18" xfId="0" applyNumberFormat="1" applyFont="1" applyFill="1" applyBorder="1" applyAlignment="1">
      <alignment horizontal="right" vertical="center"/>
    </xf>
    <xf numFmtId="179" fontId="22" fillId="0" borderId="4" xfId="0" applyNumberFormat="1" applyFont="1" applyFill="1" applyBorder="1" applyAlignment="1">
      <alignment horizontal="right" vertical="center"/>
    </xf>
    <xf numFmtId="179" fontId="22" fillId="0" borderId="11" xfId="0" applyNumberFormat="1" applyFont="1" applyFill="1" applyBorder="1" applyAlignment="1">
      <alignment horizontal="right" vertical="center"/>
    </xf>
    <xf numFmtId="179" fontId="22" fillId="0" borderId="4" xfId="0" applyNumberFormat="1" applyFont="1" applyFill="1" applyBorder="1" applyAlignment="1">
      <alignment vertical="center"/>
    </xf>
    <xf numFmtId="176" fontId="9" fillId="0" borderId="4" xfId="153" applyNumberFormat="1" applyFont="1" applyFill="1" applyBorder="1" applyAlignment="1" applyProtection="1">
      <alignment horizontal="right" vertical="center"/>
    </xf>
    <xf numFmtId="176" fontId="9" fillId="0" borderId="8" xfId="156" applyNumberFormat="1" applyFont="1" applyFill="1" applyBorder="1" applyAlignment="1" applyProtection="1">
      <alignment horizontal="right" vertical="center"/>
    </xf>
    <xf numFmtId="176" fontId="15" fillId="0" borderId="4" xfId="4" applyNumberFormat="1" applyFont="1" applyFill="1" applyBorder="1" applyAlignment="1" applyProtection="1">
      <alignment horizontal="right" vertical="center" shrinkToFit="1"/>
      <protection locked="0"/>
    </xf>
    <xf numFmtId="176" fontId="9" fillId="0" borderId="4" xfId="156" applyNumberFormat="1" applyFont="1" applyFill="1" applyBorder="1" applyAlignment="1" applyProtection="1">
      <alignment horizontal="right" vertical="center"/>
    </xf>
    <xf numFmtId="176" fontId="6" fillId="0" borderId="55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27" fillId="0" borderId="11" xfId="0" applyNumberFormat="1" applyFont="1" applyFill="1" applyBorder="1" applyAlignment="1">
      <alignment horizontal="right" vertical="center"/>
    </xf>
    <xf numFmtId="176" fontId="16" fillId="0" borderId="4" xfId="0" applyNumberFormat="1" applyFont="1" applyFill="1" applyBorder="1" applyAlignment="1">
      <alignment horizontal="right" vertical="center"/>
    </xf>
    <xf numFmtId="176" fontId="9" fillId="0" borderId="4" xfId="207" applyNumberFormat="1" applyFont="1" applyFill="1" applyBorder="1" applyAlignment="1">
      <alignment horizontal="right"/>
    </xf>
    <xf numFmtId="176" fontId="9" fillId="0" borderId="4" xfId="209" applyNumberFormat="1" applyFont="1" applyFill="1" applyBorder="1" applyAlignment="1">
      <alignment horizontal="right"/>
    </xf>
    <xf numFmtId="176" fontId="9" fillId="0" borderId="4" xfId="208" applyNumberFormat="1" applyFont="1" applyFill="1" applyBorder="1" applyAlignment="1">
      <alignment horizontal="right"/>
    </xf>
    <xf numFmtId="176" fontId="9" fillId="0" borderId="4" xfId="210" applyNumberFormat="1" applyFont="1" applyFill="1" applyBorder="1" applyAlignment="1">
      <alignment horizontal="right"/>
    </xf>
    <xf numFmtId="176" fontId="16" fillId="0" borderId="11" xfId="0" applyNumberFormat="1" applyFont="1" applyFill="1" applyBorder="1" applyAlignment="1">
      <alignment horizontal="right" vertical="center"/>
    </xf>
    <xf numFmtId="176" fontId="16" fillId="0" borderId="18" xfId="0" applyNumberFormat="1" applyFont="1" applyFill="1" applyBorder="1" applyAlignment="1">
      <alignment horizontal="right" vertical="center"/>
    </xf>
    <xf numFmtId="176" fontId="27" fillId="0" borderId="4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horizontal="right" vertical="center" wrapText="1"/>
    </xf>
    <xf numFmtId="0" fontId="2" fillId="0" borderId="0" xfId="151" applyFont="1" applyFill="1" applyBorder="1" applyAlignment="1">
      <alignment vertical="center"/>
    </xf>
    <xf numFmtId="0" fontId="33" fillId="0" borderId="0" xfId="151" applyFont="1" applyFill="1" applyBorder="1" applyAlignment="1">
      <alignment horizontal="center" vertical="center"/>
    </xf>
    <xf numFmtId="0" fontId="2" fillId="0" borderId="0" xfId="151" applyFont="1" applyFill="1" applyBorder="1" applyAlignment="1">
      <alignment horizontal="center" vertical="center"/>
    </xf>
    <xf numFmtId="0" fontId="17" fillId="0" borderId="0" xfId="152"/>
    <xf numFmtId="0" fontId="33" fillId="0" borderId="0" xfId="151" applyFont="1" applyFill="1" applyBorder="1" applyAlignment="1">
      <alignment vertical="center"/>
    </xf>
    <xf numFmtId="0" fontId="34" fillId="0" borderId="0" xfId="151" applyFont="1" applyFill="1" applyAlignment="1"/>
    <xf numFmtId="177" fontId="35" fillId="0" borderId="4" xfId="151" applyNumberFormat="1" applyFont="1" applyFill="1" applyBorder="1" applyAlignment="1">
      <alignment horizontal="center" vertical="center"/>
    </xf>
    <xf numFmtId="177" fontId="34" fillId="0" borderId="4" xfId="151" applyNumberFormat="1" applyFont="1" applyFill="1" applyBorder="1" applyAlignment="1">
      <alignment horizontal="center" vertical="center"/>
    </xf>
    <xf numFmtId="177" fontId="18" fillId="0" borderId="4" xfId="151" applyNumberFormat="1" applyFont="1" applyFill="1" applyBorder="1" applyAlignment="1">
      <alignment horizontal="center" vertical="center"/>
    </xf>
    <xf numFmtId="177" fontId="36" fillId="0" borderId="4" xfId="151" applyNumberFormat="1" applyFont="1" applyFill="1" applyBorder="1" applyAlignment="1">
      <alignment horizontal="center" vertical="center"/>
    </xf>
    <xf numFmtId="176" fontId="5" fillId="0" borderId="0" xfId="151" applyNumberFormat="1" applyFont="1" applyFill="1" applyAlignment="1"/>
    <xf numFmtId="177" fontId="37" fillId="0" borderId="4" xfId="151" applyNumberFormat="1" applyFont="1" applyFill="1" applyBorder="1" applyAlignment="1">
      <alignment horizontal="center" vertical="center"/>
    </xf>
    <xf numFmtId="177" fontId="38" fillId="0" borderId="4" xfId="151" applyNumberFormat="1" applyFont="1" applyFill="1" applyBorder="1" applyAlignment="1">
      <alignment horizontal="center" vertical="center"/>
    </xf>
    <xf numFmtId="177" fontId="39" fillId="0" borderId="4" xfId="151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8" xfId="0" applyNumberFormat="1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horizontal="right" vertical="center"/>
    </xf>
    <xf numFmtId="177" fontId="6" fillId="0" borderId="49" xfId="0" applyNumberFormat="1" applyFont="1" applyFill="1" applyBorder="1" applyAlignment="1">
      <alignment horizontal="right" vertical="center"/>
    </xf>
    <xf numFmtId="177" fontId="6" fillId="0" borderId="53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177" fontId="6" fillId="0" borderId="4" xfId="0" applyNumberFormat="1" applyFont="1" applyFill="1" applyBorder="1" applyAlignment="1">
      <alignment horizontal="center" vertical="center"/>
    </xf>
    <xf numFmtId="177" fontId="6" fillId="0" borderId="48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/>
    <xf numFmtId="177" fontId="9" fillId="0" borderId="8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>
      <alignment vertical="center"/>
    </xf>
    <xf numFmtId="177" fontId="6" fillId="0" borderId="48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Alignment="1"/>
    <xf numFmtId="176" fontId="6" fillId="0" borderId="16" xfId="0" applyNumberFormat="1" applyFont="1" applyFill="1" applyBorder="1" applyAlignment="1">
      <alignment vertical="center"/>
    </xf>
    <xf numFmtId="176" fontId="6" fillId="0" borderId="52" xfId="0" applyNumberFormat="1" applyFont="1" applyFill="1" applyBorder="1" applyAlignment="1">
      <alignment vertical="center"/>
    </xf>
    <xf numFmtId="176" fontId="6" fillId="0" borderId="54" xfId="0" applyNumberFormat="1" applyFont="1" applyFill="1" applyBorder="1" applyAlignment="1">
      <alignment vertical="center"/>
    </xf>
    <xf numFmtId="176" fontId="22" fillId="0" borderId="48" xfId="0" applyNumberFormat="1" applyFont="1" applyFill="1" applyBorder="1" applyAlignment="1">
      <alignment horizontal="right" vertical="center"/>
    </xf>
    <xf numFmtId="176" fontId="9" fillId="0" borderId="8" xfId="153" applyNumberFormat="1" applyFont="1" applyFill="1" applyBorder="1" applyAlignment="1" applyProtection="1">
      <alignment horizontal="right" vertical="center"/>
    </xf>
    <xf numFmtId="176" fontId="24" fillId="0" borderId="4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32" xfId="0" applyNumberFormat="1" applyFont="1" applyFill="1" applyBorder="1" applyAlignment="1">
      <alignment vertical="center"/>
    </xf>
    <xf numFmtId="177" fontId="6" fillId="0" borderId="33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/>
    <xf numFmtId="176" fontId="6" fillId="0" borderId="4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151" applyFont="1" applyFill="1" applyBorder="1" applyAlignment="1">
      <alignment horizontal="center" vertical="center"/>
    </xf>
    <xf numFmtId="176" fontId="6" fillId="0" borderId="51" xfId="0" applyNumberFormat="1" applyFont="1" applyFill="1" applyBorder="1" applyAlignment="1">
      <alignment horizontal="right" vertical="center"/>
    </xf>
    <xf numFmtId="176" fontId="6" fillId="0" borderId="30" xfId="0" applyNumberFormat="1" applyFont="1" applyFill="1" applyBorder="1" applyAlignment="1">
      <alignment horizontal="right" vertical="center"/>
    </xf>
    <xf numFmtId="176" fontId="6" fillId="0" borderId="34" xfId="0" applyNumberFormat="1" applyFont="1" applyFill="1" applyBorder="1" applyAlignment="1">
      <alignment horizontal="right" vertical="center"/>
    </xf>
    <xf numFmtId="0" fontId="1" fillId="0" borderId="4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57" fontId="44" fillId="0" borderId="0" xfId="0" applyNumberFormat="1" applyFont="1" applyBorder="1" applyAlignment="1">
      <alignment horizontal="center" vertical="center"/>
    </xf>
    <xf numFmtId="0" fontId="45" fillId="0" borderId="0" xfId="0" applyFont="1" applyBorder="1">
      <alignment vertical="center"/>
    </xf>
    <xf numFmtId="0" fontId="46" fillId="0" borderId="4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50" fillId="0" borderId="4" xfId="0" applyFont="1" applyBorder="1" applyAlignment="1">
      <alignment horizontal="center" vertical="center"/>
    </xf>
    <xf numFmtId="2" fontId="50" fillId="0" borderId="4" xfId="0" applyNumberFormat="1" applyFont="1" applyBorder="1" applyAlignment="1">
      <alignment horizontal="center" vertical="center"/>
    </xf>
    <xf numFmtId="1" fontId="50" fillId="0" borderId="4" xfId="0" applyNumberFormat="1" applyFont="1" applyBorder="1" applyAlignment="1">
      <alignment horizontal="center" vertical="center"/>
    </xf>
    <xf numFmtId="180" fontId="50" fillId="3" borderId="4" xfId="0" applyNumberFormat="1" applyFont="1" applyFill="1" applyBorder="1" applyAlignment="1">
      <alignment horizontal="center" vertical="center"/>
    </xf>
    <xf numFmtId="180" fontId="50" fillId="0" borderId="4" xfId="0" applyNumberFormat="1" applyFont="1" applyBorder="1">
      <alignment vertical="center"/>
    </xf>
    <xf numFmtId="10" fontId="50" fillId="3" borderId="4" xfId="0" applyNumberFormat="1" applyFont="1" applyFill="1" applyBorder="1" applyAlignment="1">
      <alignment horizontal="center" vertical="center"/>
    </xf>
    <xf numFmtId="0" fontId="49" fillId="0" borderId="4" xfId="0" applyFont="1" applyFill="1" applyBorder="1" applyAlignment="1">
      <alignment horizontal="center" vertical="center"/>
    </xf>
    <xf numFmtId="0" fontId="45" fillId="0" borderId="0" xfId="0" applyFont="1">
      <alignment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center" vertical="center"/>
    </xf>
    <xf numFmtId="177" fontId="6" fillId="0" borderId="24" xfId="0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177" fontId="6" fillId="0" borderId="5" xfId="0" applyNumberFormat="1" applyFont="1" applyFill="1" applyBorder="1" applyAlignment="1">
      <alignment horizontal="right" vertical="center"/>
    </xf>
    <xf numFmtId="177" fontId="6" fillId="0" borderId="19" xfId="0" applyNumberFormat="1" applyFont="1" applyFill="1" applyBorder="1" applyAlignment="1">
      <alignment horizontal="center" vertical="center"/>
    </xf>
    <xf numFmtId="177" fontId="6" fillId="0" borderId="19" xfId="0" applyNumberFormat="1" applyFont="1" applyFill="1" applyBorder="1" applyAlignment="1">
      <alignment horizontal="right" vertical="center"/>
    </xf>
    <xf numFmtId="177" fontId="6" fillId="0" borderId="38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/>
    <xf numFmtId="177" fontId="6" fillId="0" borderId="32" xfId="0" applyNumberFormat="1" applyFont="1" applyFill="1" applyBorder="1" applyAlignment="1"/>
    <xf numFmtId="177" fontId="6" fillId="0" borderId="33" xfId="0" applyNumberFormat="1" applyFont="1" applyFill="1" applyBorder="1" applyAlignment="1"/>
    <xf numFmtId="177" fontId="6" fillId="0" borderId="38" xfId="0" applyNumberFormat="1" applyFont="1" applyFill="1" applyBorder="1" applyAlignment="1"/>
    <xf numFmtId="177" fontId="6" fillId="0" borderId="39" xfId="0" applyNumberFormat="1" applyFont="1" applyFill="1" applyBorder="1" applyAlignment="1"/>
    <xf numFmtId="177" fontId="6" fillId="0" borderId="13" xfId="0" applyNumberFormat="1" applyFont="1" applyFill="1" applyBorder="1" applyAlignment="1"/>
    <xf numFmtId="177" fontId="6" fillId="0" borderId="39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47" xfId="0" applyNumberFormat="1" applyFont="1" applyFill="1" applyBorder="1" applyAlignment="1">
      <alignment horizontal="center" vertical="center" wrapText="1"/>
    </xf>
    <xf numFmtId="177" fontId="6" fillId="0" borderId="28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7" fillId="0" borderId="37" xfId="0" applyNumberFormat="1" applyFont="1" applyFill="1" applyBorder="1" applyAlignment="1">
      <alignment horizontal="center" vertical="center"/>
    </xf>
    <xf numFmtId="176" fontId="6" fillId="0" borderId="50" xfId="0" applyNumberFormat="1" applyFont="1" applyFill="1" applyBorder="1" applyAlignment="1">
      <alignment horizontal="center" vertical="center" wrapText="1"/>
    </xf>
    <xf numFmtId="176" fontId="6" fillId="0" borderId="46" xfId="0" applyNumberFormat="1" applyFont="1" applyFill="1" applyBorder="1" applyAlignment="1">
      <alignment horizontal="center" vertical="center" wrapText="1"/>
    </xf>
    <xf numFmtId="176" fontId="6" fillId="0" borderId="45" xfId="0" applyNumberFormat="1" applyFont="1" applyFill="1" applyBorder="1" applyAlignment="1">
      <alignment horizontal="center" vertical="center" wrapText="1"/>
    </xf>
    <xf numFmtId="176" fontId="6" fillId="0" borderId="43" xfId="0" applyNumberFormat="1" applyFont="1" applyFill="1" applyBorder="1" applyAlignment="1">
      <alignment horizontal="center" vertical="center" wrapText="1"/>
    </xf>
    <xf numFmtId="176" fontId="6" fillId="0" borderId="56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176" fontId="8" fillId="0" borderId="57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29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6" fillId="0" borderId="44" xfId="0" applyNumberFormat="1" applyFont="1" applyFill="1" applyBorder="1" applyAlignment="1">
      <alignment horizontal="center" vertical="center" wrapText="1"/>
    </xf>
    <xf numFmtId="176" fontId="8" fillId="0" borderId="57" xfId="0" applyNumberFormat="1" applyFont="1" applyFill="1" applyBorder="1" applyAlignment="1">
      <alignment horizontal="left" vertical="center"/>
    </xf>
    <xf numFmtId="176" fontId="6" fillId="0" borderId="25" xfId="0" applyNumberFormat="1" applyFont="1" applyFill="1" applyBorder="1" applyAlignment="1">
      <alignment horizontal="center" vertical="center" wrapText="1"/>
    </xf>
    <xf numFmtId="176" fontId="6" fillId="0" borderId="20" xfId="0" applyNumberFormat="1" applyFont="1" applyFill="1" applyBorder="1" applyAlignment="1">
      <alignment horizontal="center" vertical="center" wrapText="1"/>
    </xf>
    <xf numFmtId="176" fontId="6" fillId="0" borderId="40" xfId="0" applyNumberFormat="1" applyFont="1" applyFill="1" applyBorder="1" applyAlignment="1">
      <alignment horizontal="center" vertical="center" wrapText="1"/>
    </xf>
    <xf numFmtId="176" fontId="6" fillId="0" borderId="34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177" fontId="6" fillId="0" borderId="58" xfId="0" applyNumberFormat="1" applyFont="1" applyFill="1" applyBorder="1" applyAlignment="1">
      <alignment horizontal="center" vertical="center"/>
    </xf>
    <xf numFmtId="177" fontId="6" fillId="0" borderId="59" xfId="0" applyNumberFormat="1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9" fillId="0" borderId="0" xfId="151" applyFont="1" applyFill="1" applyBorder="1" applyAlignment="1">
      <alignment horizontal="center" vertical="center"/>
    </xf>
    <xf numFmtId="0" fontId="32" fillId="0" borderId="0" xfId="152" applyFont="1" applyAlignment="1"/>
    <xf numFmtId="0" fontId="2" fillId="0" borderId="4" xfId="15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6" fillId="0" borderId="4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0" fontId="47" fillId="0" borderId="4" xfId="0" applyFont="1" applyFill="1" applyBorder="1" applyAlignment="1">
      <alignment horizontal="center" vertical="center"/>
    </xf>
    <xf numFmtId="0" fontId="48" fillId="0" borderId="4" xfId="0" applyFont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176" fontId="6" fillId="0" borderId="23" xfId="0" applyNumberFormat="1" applyFont="1" applyFill="1" applyBorder="1" applyAlignment="1">
      <alignment horizontal="center" vertical="center" wrapText="1"/>
    </xf>
    <xf numFmtId="176" fontId="6" fillId="0" borderId="26" xfId="0" applyNumberFormat="1" applyFont="1" applyFill="1" applyBorder="1" applyAlignment="1">
      <alignment horizontal="center" vertical="center" wrapText="1"/>
    </xf>
    <xf numFmtId="176" fontId="6" fillId="0" borderId="36" xfId="0" applyNumberFormat="1" applyFont="1" applyFill="1" applyBorder="1" applyAlignment="1">
      <alignment horizontal="center" vertical="center" wrapText="1"/>
    </xf>
    <xf numFmtId="176" fontId="6" fillId="0" borderId="37" xfId="0" applyNumberFormat="1" applyFont="1" applyFill="1" applyBorder="1" applyAlignment="1">
      <alignment horizontal="center" vertical="center" wrapText="1"/>
    </xf>
    <xf numFmtId="176" fontId="6" fillId="0" borderId="42" xfId="0" applyNumberFormat="1" applyFont="1" applyFill="1" applyBorder="1" applyAlignment="1">
      <alignment horizontal="center" vertical="center" wrapText="1"/>
    </xf>
  </cellXfs>
  <cellStyles count="213">
    <cellStyle name="常规" xfId="0" builtinId="0"/>
    <cellStyle name="常规 10" xfId="41"/>
    <cellStyle name="常规 100" xfId="42"/>
    <cellStyle name="常规 101" xfId="1"/>
    <cellStyle name="常规 102" xfId="5"/>
    <cellStyle name="常规 103" xfId="43"/>
    <cellStyle name="常规 104" xfId="13"/>
    <cellStyle name="常规 105" xfId="45"/>
    <cellStyle name="常规 106" xfId="47"/>
    <cellStyle name="常规 107" xfId="38"/>
    <cellStyle name="常规 108" xfId="40"/>
    <cellStyle name="常规 109" xfId="3"/>
    <cellStyle name="常规 11" xfId="48"/>
    <cellStyle name="常规 110" xfId="44"/>
    <cellStyle name="常规 111" xfId="46"/>
    <cellStyle name="常规 112" xfId="37"/>
    <cellStyle name="常规 113" xfId="39"/>
    <cellStyle name="常规 114" xfId="2"/>
    <cellStyle name="常规 115" xfId="49"/>
    <cellStyle name="常规 116" xfId="51"/>
    <cellStyle name="常规 117" xfId="53"/>
    <cellStyle name="常规 118" xfId="55"/>
    <cellStyle name="常规 119" xfId="57"/>
    <cellStyle name="常规 12" xfId="211"/>
    <cellStyle name="常规 120" xfId="50"/>
    <cellStyle name="常规 121" xfId="52"/>
    <cellStyle name="常规 122" xfId="54"/>
    <cellStyle name="常规 123" xfId="56"/>
    <cellStyle name="常规 124" xfId="58"/>
    <cellStyle name="常规 125" xfId="59"/>
    <cellStyle name="常规 126" xfId="61"/>
    <cellStyle name="常规 127" xfId="63"/>
    <cellStyle name="常规 128" xfId="64"/>
    <cellStyle name="常规 129" xfId="66"/>
    <cellStyle name="常规 13" xfId="212"/>
    <cellStyle name="常规 130" xfId="60"/>
    <cellStyle name="常规 131" xfId="62"/>
    <cellStyle name="常规 133" xfId="65"/>
    <cellStyle name="常规 134" xfId="67"/>
    <cellStyle name="常规 135" xfId="68"/>
    <cellStyle name="常规 136" xfId="70"/>
    <cellStyle name="常规 137" xfId="10"/>
    <cellStyle name="常规 138" xfId="72"/>
    <cellStyle name="常规 139" xfId="74"/>
    <cellStyle name="常规 140" xfId="69"/>
    <cellStyle name="常规 141" xfId="71"/>
    <cellStyle name="常规 142" xfId="9"/>
    <cellStyle name="常规 143" xfId="73"/>
    <cellStyle name="常规 144" xfId="75"/>
    <cellStyle name="常规 145" xfId="76"/>
    <cellStyle name="常规 146" xfId="79"/>
    <cellStyle name="常规 147" xfId="82"/>
    <cellStyle name="常规 148" xfId="85"/>
    <cellStyle name="常规 149" xfId="88"/>
    <cellStyle name="常规 150" xfId="77"/>
    <cellStyle name="常规 151" xfId="80"/>
    <cellStyle name="常规 152" xfId="83"/>
    <cellStyle name="常规 153" xfId="86"/>
    <cellStyle name="常规 154" xfId="89"/>
    <cellStyle name="常规 155" xfId="91"/>
    <cellStyle name="常规 156" xfId="95"/>
    <cellStyle name="常规 157" xfId="99"/>
    <cellStyle name="常规 158" xfId="18"/>
    <cellStyle name="常规 159" xfId="17"/>
    <cellStyle name="常规 160" xfId="92"/>
    <cellStyle name="常规 161" xfId="96"/>
    <cellStyle name="常规 162" xfId="100"/>
    <cellStyle name="常规 163" xfId="19"/>
    <cellStyle name="常规 164" xfId="16"/>
    <cellStyle name="常规 165" xfId="22"/>
    <cellStyle name="常规 166" xfId="26"/>
    <cellStyle name="常规 167" xfId="30"/>
    <cellStyle name="常规 168" xfId="33"/>
    <cellStyle name="常规 169" xfId="103"/>
    <cellStyle name="常规 170" xfId="23"/>
    <cellStyle name="常规 171" xfId="27"/>
    <cellStyle name="常规 172" xfId="31"/>
    <cellStyle name="常规 173" xfId="34"/>
    <cellStyle name="常规 174" xfId="104"/>
    <cellStyle name="常规 175" xfId="107"/>
    <cellStyle name="常规 176" xfId="111"/>
    <cellStyle name="常规 177" xfId="115"/>
    <cellStyle name="常规 178" xfId="119"/>
    <cellStyle name="常规 179" xfId="123"/>
    <cellStyle name="常规 180" xfId="108"/>
    <cellStyle name="常规 181" xfId="112"/>
    <cellStyle name="常规 182" xfId="116"/>
    <cellStyle name="常规 183" xfId="120"/>
    <cellStyle name="常规 184" xfId="124"/>
    <cellStyle name="常规 185" xfId="127"/>
    <cellStyle name="常规 186" xfId="131"/>
    <cellStyle name="常规 187" xfId="135"/>
    <cellStyle name="常规 188" xfId="139"/>
    <cellStyle name="常规 189" xfId="143"/>
    <cellStyle name="常规 190" xfId="128"/>
    <cellStyle name="常规 191" xfId="132"/>
    <cellStyle name="常规 192" xfId="136"/>
    <cellStyle name="常规 193" xfId="140"/>
    <cellStyle name="常规 194" xfId="144"/>
    <cellStyle name="常规 195" xfId="8"/>
    <cellStyle name="常规 196" xfId="147"/>
    <cellStyle name="常规 197" xfId="148"/>
    <cellStyle name="常规 198" xfId="149"/>
    <cellStyle name="常规 199" xfId="150"/>
    <cellStyle name="常规 2" xfId="151"/>
    <cellStyle name="常规 200" xfId="78"/>
    <cellStyle name="常规 201" xfId="81"/>
    <cellStyle name="常规 202" xfId="84"/>
    <cellStyle name="常规 203" xfId="87"/>
    <cellStyle name="常规 204" xfId="90"/>
    <cellStyle name="常规 205" xfId="93"/>
    <cellStyle name="常规 206" xfId="97"/>
    <cellStyle name="常规 207" xfId="101"/>
    <cellStyle name="常规 208" xfId="20"/>
    <cellStyle name="常规 209" xfId="15"/>
    <cellStyle name="常规 210" xfId="94"/>
    <cellStyle name="常规 211" xfId="98"/>
    <cellStyle name="常规 212" xfId="102"/>
    <cellStyle name="常规 213" xfId="21"/>
    <cellStyle name="常规 214" xfId="14"/>
    <cellStyle name="常规 215" xfId="24"/>
    <cellStyle name="常规 216" xfId="28"/>
    <cellStyle name="常规 218" xfId="35"/>
    <cellStyle name="常规 219" xfId="105"/>
    <cellStyle name="常规 220" xfId="25"/>
    <cellStyle name="常规 221" xfId="29"/>
    <cellStyle name="常规 222" xfId="32"/>
    <cellStyle name="常规 223" xfId="36"/>
    <cellStyle name="常规 224" xfId="106"/>
    <cellStyle name="常规 225" xfId="109"/>
    <cellStyle name="常规 226" xfId="113"/>
    <cellStyle name="常规 227" xfId="117"/>
    <cellStyle name="常规 228" xfId="121"/>
    <cellStyle name="常规 229" xfId="125"/>
    <cellStyle name="常规 230" xfId="110"/>
    <cellStyle name="常规 231" xfId="114"/>
    <cellStyle name="常规 232" xfId="118"/>
    <cellStyle name="常规 233" xfId="122"/>
    <cellStyle name="常规 234" xfId="126"/>
    <cellStyle name="常规 235" xfId="129"/>
    <cellStyle name="常规 236" xfId="133"/>
    <cellStyle name="常规 237" xfId="137"/>
    <cellStyle name="常规 238" xfId="141"/>
    <cellStyle name="常规 239" xfId="145"/>
    <cellStyle name="常规 240" xfId="130"/>
    <cellStyle name="常规 241" xfId="134"/>
    <cellStyle name="常规 242" xfId="138"/>
    <cellStyle name="常规 243" xfId="142"/>
    <cellStyle name="常规 244" xfId="146"/>
    <cellStyle name="常规 245" xfId="7"/>
    <cellStyle name="常规 3" xfId="152"/>
    <cellStyle name="常规 4" xfId="153"/>
    <cellStyle name="常规 49" xfId="154"/>
    <cellStyle name="常规 5" xfId="156"/>
    <cellStyle name="常规 50" xfId="157"/>
    <cellStyle name="常规 51" xfId="158"/>
    <cellStyle name="常规 52" xfId="159"/>
    <cellStyle name="常规 53" xfId="160"/>
    <cellStyle name="常规 54" xfId="155"/>
    <cellStyle name="常规 55" xfId="161"/>
    <cellStyle name="常规 56" xfId="163"/>
    <cellStyle name="常规 57" xfId="165"/>
    <cellStyle name="常规 58" xfId="167"/>
    <cellStyle name="常规 59" xfId="169"/>
    <cellStyle name="常规 6" xfId="6"/>
    <cellStyle name="常规 60" xfId="162"/>
    <cellStyle name="常规 61" xfId="164"/>
    <cellStyle name="常规 62" xfId="166"/>
    <cellStyle name="常规 63" xfId="168"/>
    <cellStyle name="常规 64" xfId="170"/>
    <cellStyle name="常规 65" xfId="171"/>
    <cellStyle name="常规 66" xfId="173"/>
    <cellStyle name="常规 67" xfId="175"/>
    <cellStyle name="常规 68" xfId="177"/>
    <cellStyle name="常规 69" xfId="179"/>
    <cellStyle name="常规 7" xfId="181"/>
    <cellStyle name="常规 70" xfId="172"/>
    <cellStyle name="常规 71" xfId="174"/>
    <cellStyle name="常规 72" xfId="176"/>
    <cellStyle name="常规 73" xfId="178"/>
    <cellStyle name="常规 74" xfId="180"/>
    <cellStyle name="常规 75" xfId="182"/>
    <cellStyle name="常规 76" xfId="184"/>
    <cellStyle name="常规 77" xfId="186"/>
    <cellStyle name="常规 78" xfId="188"/>
    <cellStyle name="常规 79" xfId="190"/>
    <cellStyle name="常规 8" xfId="192"/>
    <cellStyle name="常规 80" xfId="183"/>
    <cellStyle name="常规 81" xfId="185"/>
    <cellStyle name="常规 82" xfId="187"/>
    <cellStyle name="常规 83" xfId="189"/>
    <cellStyle name="常规 84" xfId="191"/>
    <cellStyle name="常规 85" xfId="12"/>
    <cellStyle name="常规 86" xfId="193"/>
    <cellStyle name="常规 87" xfId="195"/>
    <cellStyle name="常规 88" xfId="197"/>
    <cellStyle name="常规 89" xfId="199"/>
    <cellStyle name="常规 9" xfId="201"/>
    <cellStyle name="常规 90" xfId="11"/>
    <cellStyle name="常规 91" xfId="194"/>
    <cellStyle name="常规 92" xfId="196"/>
    <cellStyle name="常规 93" xfId="198"/>
    <cellStyle name="常规 94" xfId="200"/>
    <cellStyle name="常规 95" xfId="202"/>
    <cellStyle name="常规 96" xfId="203"/>
    <cellStyle name="常规 97" xfId="204"/>
    <cellStyle name="常规 98" xfId="205"/>
    <cellStyle name="常规 99" xfId="206"/>
    <cellStyle name="常规_财字1号_5" xfId="207"/>
    <cellStyle name="常规_财字1号_6" xfId="208"/>
    <cellStyle name="常规_财字1号_8" xfId="209"/>
    <cellStyle name="常规_财字1号_9" xfId="210"/>
    <cellStyle name="千位分隔" xfId="4" builtinId="3"/>
  </cellStyles>
  <dxfs count="0"/>
  <tableStyles count="0" defaultTableStyle="TableStyleMedium9" defaultPivotStyle="PivotStyleLight16"/>
  <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2</xdr:col>
      <xdr:colOff>9525</xdr:colOff>
      <xdr:row>4</xdr:row>
      <xdr:rowOff>161925</xdr:rowOff>
    </xdr:to>
    <xdr:sp macro="" textlink="">
      <xdr:nvSpPr>
        <xdr:cNvPr id="2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49</xdr:row>
      <xdr:rowOff>19050</xdr:rowOff>
    </xdr:from>
    <xdr:to>
      <xdr:col>2</xdr:col>
      <xdr:colOff>9525</xdr:colOff>
      <xdr:row>51</xdr:row>
      <xdr:rowOff>171450</xdr:rowOff>
    </xdr:to>
    <xdr:sp macro="" textlink="">
      <xdr:nvSpPr>
        <xdr:cNvPr id="5" name="直线 4"/>
        <xdr:cNvSpPr>
          <a:spLocks noChangeShapeType="1"/>
        </xdr:cNvSpPr>
      </xdr:nvSpPr>
      <xdr:spPr>
        <a:xfrm>
          <a:off x="266700" y="862012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96</xdr:row>
      <xdr:rowOff>19050</xdr:rowOff>
    </xdr:from>
    <xdr:to>
      <xdr:col>2</xdr:col>
      <xdr:colOff>9525</xdr:colOff>
      <xdr:row>98</xdr:row>
      <xdr:rowOff>171450</xdr:rowOff>
    </xdr:to>
    <xdr:sp macro="" textlink="">
      <xdr:nvSpPr>
        <xdr:cNvPr id="8" name="直线 7"/>
        <xdr:cNvSpPr>
          <a:spLocks noChangeShapeType="1"/>
        </xdr:cNvSpPr>
      </xdr:nvSpPr>
      <xdr:spPr>
        <a:xfrm>
          <a:off x="266700" y="167640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143</xdr:row>
      <xdr:rowOff>19050</xdr:rowOff>
    </xdr:from>
    <xdr:to>
      <xdr:col>2</xdr:col>
      <xdr:colOff>9525</xdr:colOff>
      <xdr:row>145</xdr:row>
      <xdr:rowOff>171450</xdr:rowOff>
    </xdr:to>
    <xdr:sp macro="" textlink="">
      <xdr:nvSpPr>
        <xdr:cNvPr id="11" name="直线 10"/>
        <xdr:cNvSpPr>
          <a:spLocks noChangeShapeType="1"/>
        </xdr:cNvSpPr>
      </xdr:nvSpPr>
      <xdr:spPr>
        <a:xfrm>
          <a:off x="266700" y="2490787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190</xdr:row>
      <xdr:rowOff>19050</xdr:rowOff>
    </xdr:from>
    <xdr:to>
      <xdr:col>2</xdr:col>
      <xdr:colOff>9525</xdr:colOff>
      <xdr:row>192</xdr:row>
      <xdr:rowOff>171450</xdr:rowOff>
    </xdr:to>
    <xdr:sp macro="" textlink="">
      <xdr:nvSpPr>
        <xdr:cNvPr id="14" name="直线 13"/>
        <xdr:cNvSpPr>
          <a:spLocks noChangeShapeType="1"/>
        </xdr:cNvSpPr>
      </xdr:nvSpPr>
      <xdr:spPr>
        <a:xfrm>
          <a:off x="266700" y="330708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237</xdr:row>
      <xdr:rowOff>19050</xdr:rowOff>
    </xdr:from>
    <xdr:to>
      <xdr:col>2</xdr:col>
      <xdr:colOff>9525</xdr:colOff>
      <xdr:row>239</xdr:row>
      <xdr:rowOff>171450</xdr:rowOff>
    </xdr:to>
    <xdr:sp macro="" textlink="">
      <xdr:nvSpPr>
        <xdr:cNvPr id="17" name="直线 16"/>
        <xdr:cNvSpPr>
          <a:spLocks noChangeShapeType="1"/>
        </xdr:cNvSpPr>
      </xdr:nvSpPr>
      <xdr:spPr>
        <a:xfrm>
          <a:off x="266700" y="412242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284</xdr:row>
      <xdr:rowOff>19050</xdr:rowOff>
    </xdr:from>
    <xdr:to>
      <xdr:col>2</xdr:col>
      <xdr:colOff>9525</xdr:colOff>
      <xdr:row>286</xdr:row>
      <xdr:rowOff>171450</xdr:rowOff>
    </xdr:to>
    <xdr:sp macro="" textlink="">
      <xdr:nvSpPr>
        <xdr:cNvPr id="22" name="直线 17"/>
        <xdr:cNvSpPr>
          <a:spLocks noChangeShapeType="1"/>
        </xdr:cNvSpPr>
      </xdr:nvSpPr>
      <xdr:spPr>
        <a:xfrm>
          <a:off x="257175" y="49358550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200025</xdr:colOff>
      <xdr:row>284</xdr:row>
      <xdr:rowOff>0</xdr:rowOff>
    </xdr:from>
    <xdr:to>
      <xdr:col>1</xdr:col>
      <xdr:colOff>1304925</xdr:colOff>
      <xdr:row>286</xdr:row>
      <xdr:rowOff>152400</xdr:rowOff>
    </xdr:to>
    <xdr:sp macro="" textlink="">
      <xdr:nvSpPr>
        <xdr:cNvPr id="23" name="直线 17"/>
        <xdr:cNvSpPr>
          <a:spLocks noChangeShapeType="1"/>
        </xdr:cNvSpPr>
      </xdr:nvSpPr>
      <xdr:spPr>
        <a:xfrm>
          <a:off x="200025" y="49339500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4" name="Line 1"/>
        <xdr:cNvSpPr>
          <a:spLocks noChangeShapeType="1"/>
        </xdr:cNvSpPr>
      </xdr:nvSpPr>
      <xdr:spPr>
        <a:xfrm>
          <a:off x="685800" y="600075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5" name="Line 1"/>
        <xdr:cNvSpPr>
          <a:spLocks noChangeShapeType="1"/>
        </xdr:cNvSpPr>
      </xdr:nvSpPr>
      <xdr:spPr>
        <a:xfrm>
          <a:off x="685800" y="600075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98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99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100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101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02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03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04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05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06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07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08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09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10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11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112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13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14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15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116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117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18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19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20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21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22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23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24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25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26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27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128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29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30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31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132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133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34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35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36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37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38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39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40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41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42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43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144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45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46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47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148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149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50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51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52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53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54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55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56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57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58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59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160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61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62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63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164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165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66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67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68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69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70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71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72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73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74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75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176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77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78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79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180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181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82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83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84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85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86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87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88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89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90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91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192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93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41"/>
  <sheetViews>
    <sheetView tabSelected="1" workbookViewId="0">
      <pane xSplit="1" ySplit="5" topLeftCell="B6" activePane="bottomRight" state="frozen"/>
      <selection pane="topRight"/>
      <selection pane="bottomLeft"/>
      <selection pane="bottomRight" activeCell="F314" sqref="F314"/>
    </sheetView>
  </sheetViews>
  <sheetFormatPr defaultColWidth="9" defaultRowHeight="13.5"/>
  <cols>
    <col min="1" max="1" width="3.375" style="8" customWidth="1"/>
    <col min="2" max="2" width="17.75" style="8" customWidth="1"/>
    <col min="3" max="5" width="9.125" style="8" customWidth="1"/>
    <col min="6" max="6" width="10" style="156" customWidth="1"/>
    <col min="7" max="7" width="9.125" style="8" customWidth="1"/>
    <col min="8" max="8" width="11.5" style="8" customWidth="1"/>
    <col min="9" max="12" width="9.125" style="8" customWidth="1"/>
    <col min="13" max="13" width="10.625" style="8" customWidth="1"/>
    <col min="14" max="14" width="9.125" style="156" customWidth="1"/>
    <col min="15" max="16384" width="9" style="8"/>
  </cols>
  <sheetData>
    <row r="1" spans="1:14" s="57" customFormat="1" ht="18.75">
      <c r="A1" s="215" t="s">
        <v>119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 s="57" customFormat="1" ht="14.25" thickBot="1">
      <c r="B2" s="59" t="s">
        <v>0</v>
      </c>
      <c r="C2" s="58"/>
      <c r="D2" s="58"/>
      <c r="F2" s="148"/>
      <c r="G2" s="73" t="s">
        <v>120</v>
      </c>
      <c r="H2" s="58"/>
      <c r="I2" s="58"/>
      <c r="J2" s="58"/>
      <c r="K2" s="58"/>
      <c r="L2" s="59" t="s">
        <v>1</v>
      </c>
      <c r="N2" s="168"/>
    </row>
    <row r="3" spans="1:14" s="57" customFormat="1">
      <c r="A3" s="219" t="s">
        <v>2</v>
      </c>
      <c r="B3" s="162" t="s">
        <v>3</v>
      </c>
      <c r="C3" s="216" t="s">
        <v>4</v>
      </c>
      <c r="D3" s="216"/>
      <c r="E3" s="216"/>
      <c r="F3" s="217"/>
      <c r="G3" s="216" t="s">
        <v>5</v>
      </c>
      <c r="H3" s="216"/>
      <c r="I3" s="216" t="s">
        <v>6</v>
      </c>
      <c r="J3" s="216"/>
      <c r="K3" s="216"/>
      <c r="L3" s="216"/>
      <c r="M3" s="216"/>
      <c r="N3" s="222" t="s">
        <v>7</v>
      </c>
    </row>
    <row r="4" spans="1:14" s="57" customFormat="1">
      <c r="A4" s="220"/>
      <c r="B4" s="58" t="s">
        <v>8</v>
      </c>
      <c r="C4" s="218" t="s">
        <v>9</v>
      </c>
      <c r="D4" s="218" t="s">
        <v>10</v>
      </c>
      <c r="E4" s="218" t="s">
        <v>11</v>
      </c>
      <c r="F4" s="149" t="s">
        <v>12</v>
      </c>
      <c r="G4" s="218" t="s">
        <v>13</v>
      </c>
      <c r="H4" s="218" t="s">
        <v>14</v>
      </c>
      <c r="I4" s="195" t="s">
        <v>13</v>
      </c>
      <c r="J4" s="218" t="s">
        <v>15</v>
      </c>
      <c r="K4" s="218"/>
      <c r="L4" s="218"/>
      <c r="M4" s="195" t="s">
        <v>12</v>
      </c>
      <c r="N4" s="223"/>
    </row>
    <row r="5" spans="1:14" s="57" customFormat="1">
      <c r="A5" s="220"/>
      <c r="B5" s="163" t="s">
        <v>16</v>
      </c>
      <c r="C5" s="218"/>
      <c r="D5" s="218"/>
      <c r="E5" s="218"/>
      <c r="F5" s="149" t="s">
        <v>17</v>
      </c>
      <c r="G5" s="218"/>
      <c r="H5" s="218"/>
      <c r="I5" s="33" t="s">
        <v>18</v>
      </c>
      <c r="J5" s="195" t="s">
        <v>9</v>
      </c>
      <c r="K5" s="195" t="s">
        <v>10</v>
      </c>
      <c r="L5" s="195" t="s">
        <v>11</v>
      </c>
      <c r="M5" s="195" t="s">
        <v>17</v>
      </c>
      <c r="N5" s="196" t="s">
        <v>17</v>
      </c>
    </row>
    <row r="6" spans="1:14" s="57" customFormat="1">
      <c r="A6" s="220"/>
      <c r="B6" s="195" t="s">
        <v>19</v>
      </c>
      <c r="C6" s="74">
        <v>3450.1688709999999</v>
      </c>
      <c r="D6" s="74">
        <v>22203.245286000001</v>
      </c>
      <c r="E6" s="71">
        <v>26376.27</v>
      </c>
      <c r="F6" s="150">
        <f t="shared" ref="F6:F27" si="0">(D6-E6)/E6*100</f>
        <v>-15.821132836447305</v>
      </c>
      <c r="G6" s="72">
        <v>162759</v>
      </c>
      <c r="H6" s="72">
        <v>15073970.880000001</v>
      </c>
      <c r="I6" s="72">
        <v>22868</v>
      </c>
      <c r="J6" s="71">
        <v>1869.71072</v>
      </c>
      <c r="K6" s="71">
        <v>14505.331050000001</v>
      </c>
      <c r="L6" s="71">
        <v>12151.68</v>
      </c>
      <c r="M6" s="31">
        <f t="shared" ref="M6:M18" si="1">(K6-L6)/L6*100</f>
        <v>19.36893540646232</v>
      </c>
      <c r="N6" s="169">
        <f t="shared" ref="N6:N18" si="2">D6/D327*100</f>
        <v>37.026535780433854</v>
      </c>
    </row>
    <row r="7" spans="1:14" s="57" customFormat="1">
      <c r="A7" s="220"/>
      <c r="B7" s="195" t="s">
        <v>20</v>
      </c>
      <c r="C7" s="74">
        <v>1024.4644780000001</v>
      </c>
      <c r="D7" s="74">
        <v>5568.2782960000004</v>
      </c>
      <c r="E7" s="72">
        <v>5996.5</v>
      </c>
      <c r="F7" s="150">
        <f t="shared" si="0"/>
        <v>-7.1411940965563181</v>
      </c>
      <c r="G7" s="72">
        <v>82443</v>
      </c>
      <c r="H7" s="72">
        <v>1649281.2</v>
      </c>
      <c r="I7" s="72">
        <v>10912</v>
      </c>
      <c r="J7" s="71">
        <v>778.36373099999901</v>
      </c>
      <c r="K7" s="71">
        <v>5360.3611129999999</v>
      </c>
      <c r="L7" s="71">
        <v>3988.17</v>
      </c>
      <c r="M7" s="31">
        <f t="shared" si="1"/>
        <v>34.406535152714149</v>
      </c>
      <c r="N7" s="169">
        <f t="shared" si="2"/>
        <v>39.734796320816976</v>
      </c>
    </row>
    <row r="8" spans="1:14" s="57" customFormat="1">
      <c r="A8" s="220"/>
      <c r="B8" s="195" t="s">
        <v>21</v>
      </c>
      <c r="C8" s="74">
        <v>81.080373999999694</v>
      </c>
      <c r="D8" s="74">
        <v>2213.534502</v>
      </c>
      <c r="E8" s="72">
        <v>1322.95</v>
      </c>
      <c r="F8" s="150">
        <f t="shared" si="0"/>
        <v>67.318077176008146</v>
      </c>
      <c r="G8" s="72">
        <v>992</v>
      </c>
      <c r="H8" s="72">
        <v>2101347.7000000002</v>
      </c>
      <c r="I8" s="72">
        <v>138</v>
      </c>
      <c r="J8" s="71">
        <v>11.504400000000301</v>
      </c>
      <c r="K8" s="71">
        <v>3228.807699</v>
      </c>
      <c r="L8" s="71">
        <v>304.98</v>
      </c>
      <c r="M8" s="31">
        <f t="shared" si="1"/>
        <v>958.69489769820962</v>
      </c>
      <c r="N8" s="169">
        <f t="shared" si="2"/>
        <v>65.952439487158358</v>
      </c>
    </row>
    <row r="9" spans="1:14" s="57" customFormat="1">
      <c r="A9" s="220"/>
      <c r="B9" s="195" t="s">
        <v>22</v>
      </c>
      <c r="C9" s="74">
        <v>52.281999999999996</v>
      </c>
      <c r="D9" s="74">
        <v>514.07396200000005</v>
      </c>
      <c r="E9" s="72">
        <v>540.46</v>
      </c>
      <c r="F9" s="150">
        <f t="shared" si="0"/>
        <v>-4.8821444695259562</v>
      </c>
      <c r="G9" s="72">
        <v>52685</v>
      </c>
      <c r="H9" s="72">
        <v>746893.02</v>
      </c>
      <c r="I9" s="72">
        <v>2902</v>
      </c>
      <c r="J9" s="71">
        <v>45.851100000000002</v>
      </c>
      <c r="K9" s="71">
        <v>319.97434500000003</v>
      </c>
      <c r="L9" s="71">
        <v>421.21</v>
      </c>
      <c r="M9" s="31">
        <f t="shared" si="1"/>
        <v>-24.034485173666333</v>
      </c>
      <c r="N9" s="169">
        <f t="shared" si="2"/>
        <v>50.175384490626421</v>
      </c>
    </row>
    <row r="10" spans="1:14" s="57" customFormat="1">
      <c r="A10" s="220"/>
      <c r="B10" s="195" t="s">
        <v>23</v>
      </c>
      <c r="C10" s="74">
        <v>13.190026</v>
      </c>
      <c r="D10" s="74">
        <v>106.230299</v>
      </c>
      <c r="E10" s="72">
        <v>116.24</v>
      </c>
      <c r="F10" s="150">
        <f t="shared" si="0"/>
        <v>-8.6112362353750811</v>
      </c>
      <c r="G10" s="72">
        <v>5436</v>
      </c>
      <c r="H10" s="72">
        <v>54386.1</v>
      </c>
      <c r="I10" s="72">
        <v>22</v>
      </c>
      <c r="J10" s="71">
        <v>0</v>
      </c>
      <c r="K10" s="71">
        <v>21.154066</v>
      </c>
      <c r="L10" s="71">
        <v>63.44</v>
      </c>
      <c r="M10" s="31">
        <f t="shared" si="1"/>
        <v>-66.65500315258511</v>
      </c>
      <c r="N10" s="169">
        <f t="shared" si="2"/>
        <v>41.932121319362956</v>
      </c>
    </row>
    <row r="11" spans="1:14" s="57" customFormat="1">
      <c r="A11" s="220"/>
      <c r="B11" s="195" t="s">
        <v>24</v>
      </c>
      <c r="C11" s="74">
        <v>694.46647499999995</v>
      </c>
      <c r="D11" s="74">
        <v>3687.7138749999999</v>
      </c>
      <c r="E11" s="72">
        <v>2741.82</v>
      </c>
      <c r="F11" s="150">
        <f t="shared" si="0"/>
        <v>34.498759035968796</v>
      </c>
      <c r="G11" s="72">
        <v>5404</v>
      </c>
      <c r="H11" s="72">
        <v>3559362.13</v>
      </c>
      <c r="I11" s="72">
        <v>722</v>
      </c>
      <c r="J11" s="71">
        <v>294.390987</v>
      </c>
      <c r="K11" s="71">
        <v>1567.090837</v>
      </c>
      <c r="L11" s="71">
        <v>657.84</v>
      </c>
      <c r="M11" s="31">
        <f t="shared" si="1"/>
        <v>138.21762693056061</v>
      </c>
      <c r="N11" s="169">
        <f t="shared" si="2"/>
        <v>48.143537170656522</v>
      </c>
    </row>
    <row r="12" spans="1:14" s="57" customFormat="1">
      <c r="A12" s="220"/>
      <c r="B12" s="195" t="s">
        <v>25</v>
      </c>
      <c r="C12" s="74">
        <v>227.14505600000001</v>
      </c>
      <c r="D12" s="74">
        <v>6375.0294009999998</v>
      </c>
      <c r="E12" s="74">
        <v>6804.96</v>
      </c>
      <c r="F12" s="150">
        <f t="shared" si="0"/>
        <v>-6.3179004579012989</v>
      </c>
      <c r="G12" s="74">
        <v>2710</v>
      </c>
      <c r="H12" s="74">
        <v>257112.04</v>
      </c>
      <c r="I12" s="74">
        <v>4323</v>
      </c>
      <c r="J12" s="71">
        <v>140.957067</v>
      </c>
      <c r="K12" s="71">
        <v>2999.316527</v>
      </c>
      <c r="L12" s="71">
        <v>830.19</v>
      </c>
      <c r="M12" s="31">
        <f t="shared" si="1"/>
        <v>261.28073416928652</v>
      </c>
      <c r="N12" s="169">
        <f t="shared" si="2"/>
        <v>45.300200795727847</v>
      </c>
    </row>
    <row r="13" spans="1:14" s="58" customFormat="1">
      <c r="A13" s="220"/>
      <c r="B13" s="195" t="s">
        <v>26</v>
      </c>
      <c r="C13" s="74">
        <v>1161.2173299999999</v>
      </c>
      <c r="D13" s="74">
        <v>5900.0562479999999</v>
      </c>
      <c r="E13" s="72">
        <v>5194.57</v>
      </c>
      <c r="F13" s="150">
        <f t="shared" si="0"/>
        <v>13.581225163969302</v>
      </c>
      <c r="G13" s="72">
        <v>156734</v>
      </c>
      <c r="H13" s="72">
        <v>32662527</v>
      </c>
      <c r="I13" s="72">
        <v>29056</v>
      </c>
      <c r="J13" s="71">
        <v>324.99901</v>
      </c>
      <c r="K13" s="71">
        <v>3083.3190020000002</v>
      </c>
      <c r="L13" s="71">
        <v>1236.23</v>
      </c>
      <c r="M13" s="31">
        <f t="shared" si="1"/>
        <v>149.41305436690584</v>
      </c>
      <c r="N13" s="169">
        <f t="shared" si="2"/>
        <v>37.305156260543313</v>
      </c>
    </row>
    <row r="14" spans="1:14" s="58" customFormat="1">
      <c r="A14" s="220"/>
      <c r="B14" s="195" t="s">
        <v>27</v>
      </c>
      <c r="C14" s="74">
        <v>-23.2</v>
      </c>
      <c r="D14" s="74">
        <v>-13.53</v>
      </c>
      <c r="E14" s="72">
        <v>270.54000000000002</v>
      </c>
      <c r="F14" s="150">
        <f t="shared" si="0"/>
        <v>-105.00110889332446</v>
      </c>
      <c r="G14" s="72">
        <v>-63</v>
      </c>
      <c r="H14" s="72">
        <v>150545</v>
      </c>
      <c r="I14" s="72">
        <v>125</v>
      </c>
      <c r="J14" s="76">
        <v>86.740210000000005</v>
      </c>
      <c r="K14" s="71">
        <v>483.54</v>
      </c>
      <c r="L14" s="71">
        <v>821.36</v>
      </c>
      <c r="M14" s="31">
        <f t="shared" si="1"/>
        <v>-41.129346449790589</v>
      </c>
      <c r="N14" s="169">
        <f t="shared" si="2"/>
        <v>-0.38708601507947898</v>
      </c>
    </row>
    <row r="15" spans="1:14" s="58" customFormat="1">
      <c r="A15" s="220"/>
      <c r="B15" s="14" t="s">
        <v>28</v>
      </c>
      <c r="C15" s="74">
        <v>0</v>
      </c>
      <c r="D15" s="74">
        <v>118.668919</v>
      </c>
      <c r="E15" s="75">
        <v>51.02</v>
      </c>
      <c r="F15" s="150">
        <f t="shared" si="0"/>
        <v>132.59294198353589</v>
      </c>
      <c r="G15" s="75">
        <v>32</v>
      </c>
      <c r="H15" s="75">
        <v>27180.93</v>
      </c>
      <c r="I15" s="75">
        <v>1</v>
      </c>
      <c r="J15" s="76">
        <v>0</v>
      </c>
      <c r="K15" s="71">
        <v>3.68</v>
      </c>
      <c r="L15" s="71">
        <v>0</v>
      </c>
      <c r="M15" s="31"/>
      <c r="N15" s="169">
        <f t="shared" si="2"/>
        <v>59.376186411881882</v>
      </c>
    </row>
    <row r="16" spans="1:14" s="58" customFormat="1">
      <c r="A16" s="220"/>
      <c r="B16" s="14" t="s">
        <v>29</v>
      </c>
      <c r="C16" s="74">
        <v>0</v>
      </c>
      <c r="D16" s="74">
        <v>35.17</v>
      </c>
      <c r="E16" s="75">
        <v>8.6199999999999992</v>
      </c>
      <c r="F16" s="150">
        <f t="shared" si="0"/>
        <v>308.00464037122975</v>
      </c>
      <c r="G16" s="75">
        <v>11</v>
      </c>
      <c r="H16" s="75">
        <v>14786.35</v>
      </c>
      <c r="I16" s="75">
        <v>0</v>
      </c>
      <c r="J16" s="76">
        <v>0</v>
      </c>
      <c r="K16" s="71">
        <v>0</v>
      </c>
      <c r="L16" s="71">
        <v>0</v>
      </c>
      <c r="M16" s="31" t="e">
        <f>(K16-L16)/L16*100</f>
        <v>#DIV/0!</v>
      </c>
      <c r="N16" s="169">
        <f t="shared" si="2"/>
        <v>50.736696984475884</v>
      </c>
    </row>
    <row r="17" spans="1:14" s="58" customFormat="1">
      <c r="A17" s="220"/>
      <c r="B17" s="14" t="s">
        <v>30</v>
      </c>
      <c r="C17" s="74">
        <v>-23.902972999999999</v>
      </c>
      <c r="D17" s="74">
        <v>-168.08121299999999</v>
      </c>
      <c r="E17" s="75">
        <v>210.19</v>
      </c>
      <c r="F17" s="150">
        <f t="shared" si="0"/>
        <v>-179.96632237499406</v>
      </c>
      <c r="G17" s="75">
        <v>-110</v>
      </c>
      <c r="H17" s="75">
        <v>108476</v>
      </c>
      <c r="I17" s="75">
        <v>124</v>
      </c>
      <c r="J17" s="76">
        <v>86.740210000000005</v>
      </c>
      <c r="K17" s="71">
        <v>479.85703999999998</v>
      </c>
      <c r="L17" s="71">
        <v>821.36</v>
      </c>
      <c r="M17" s="31">
        <f t="shared" si="1"/>
        <v>-41.577744229083471</v>
      </c>
      <c r="N17" s="169">
        <f t="shared" si="2"/>
        <v>-5.3727873975609732</v>
      </c>
    </row>
    <row r="18" spans="1:14" s="58" customFormat="1" ht="14.25" thickBot="1">
      <c r="A18" s="221"/>
      <c r="B18" s="15" t="s">
        <v>31</v>
      </c>
      <c r="C18" s="16">
        <f>C6+C8+C9+C10+C11+C12+C13+C14</f>
        <v>5656.3501320000005</v>
      </c>
      <c r="D18" s="16">
        <f t="shared" ref="D18:L18" si="3">D6+D8+D9+D10+D11+D12+D13+D14</f>
        <v>40986.353573</v>
      </c>
      <c r="E18" s="16">
        <f t="shared" si="3"/>
        <v>43367.810000000005</v>
      </c>
      <c r="F18" s="151">
        <f t="shared" si="0"/>
        <v>-5.4912997151574041</v>
      </c>
      <c r="G18" s="16">
        <f t="shared" si="3"/>
        <v>386657</v>
      </c>
      <c r="H18" s="16">
        <f t="shared" si="3"/>
        <v>54606143.870000005</v>
      </c>
      <c r="I18" s="16">
        <f t="shared" si="3"/>
        <v>60156</v>
      </c>
      <c r="J18" s="16">
        <f t="shared" si="3"/>
        <v>2774.1534940000001</v>
      </c>
      <c r="K18" s="16">
        <f t="shared" si="3"/>
        <v>26208.533525999999</v>
      </c>
      <c r="L18" s="16">
        <f t="shared" si="3"/>
        <v>16486.93</v>
      </c>
      <c r="M18" s="16">
        <f t="shared" si="1"/>
        <v>58.965517085351848</v>
      </c>
      <c r="N18" s="170">
        <f t="shared" si="2"/>
        <v>38.796814986825574</v>
      </c>
    </row>
    <row r="19" spans="1:14" s="57" customFormat="1" ht="14.25" thickTop="1">
      <c r="A19" s="233" t="s">
        <v>32</v>
      </c>
      <c r="B19" s="18" t="s">
        <v>19</v>
      </c>
      <c r="C19" s="21">
        <v>889.26725099999999</v>
      </c>
      <c r="D19" s="21">
        <v>7319.2295059999997</v>
      </c>
      <c r="E19" s="20">
        <v>7652.89</v>
      </c>
      <c r="F19" s="152">
        <f t="shared" si="0"/>
        <v>-4.3599280010558186</v>
      </c>
      <c r="G19" s="20">
        <v>41145</v>
      </c>
      <c r="H19" s="20">
        <v>4660439.943732</v>
      </c>
      <c r="I19" s="20">
        <v>4717</v>
      </c>
      <c r="J19" s="20">
        <v>552.84841099999903</v>
      </c>
      <c r="K19" s="20">
        <v>4421.4553679999999</v>
      </c>
      <c r="L19" s="22">
        <v>3540.22</v>
      </c>
      <c r="M19" s="109">
        <f t="shared" ref="M19:M31" si="4">(K19-L19)/L19*100</f>
        <v>24.892107496144313</v>
      </c>
      <c r="N19" s="171">
        <f t="shared" ref="N19:N27" si="5">D19/D327*100</f>
        <v>12.205680282242149</v>
      </c>
    </row>
    <row r="20" spans="1:14" s="57" customFormat="1">
      <c r="A20" s="220"/>
      <c r="B20" s="195" t="s">
        <v>20</v>
      </c>
      <c r="C20" s="21">
        <v>289.78022099999998</v>
      </c>
      <c r="D20" s="21">
        <v>1416.01361</v>
      </c>
      <c r="E20" s="20">
        <v>1434.03</v>
      </c>
      <c r="F20" s="150">
        <f t="shared" si="0"/>
        <v>-1.256346798881474</v>
      </c>
      <c r="G20" s="20">
        <v>12141</v>
      </c>
      <c r="H20" s="20">
        <v>242223.4</v>
      </c>
      <c r="I20" s="20">
        <v>1790</v>
      </c>
      <c r="J20" s="20">
        <v>162.416899</v>
      </c>
      <c r="K20" s="20">
        <v>1196.10941</v>
      </c>
      <c r="L20" s="22">
        <v>1126.8399999999999</v>
      </c>
      <c r="M20" s="31">
        <f t="shared" si="4"/>
        <v>6.14722675801357</v>
      </c>
      <c r="N20" s="169">
        <f t="shared" si="5"/>
        <v>10.104561839388129</v>
      </c>
    </row>
    <row r="21" spans="1:14" s="57" customFormat="1">
      <c r="A21" s="220"/>
      <c r="B21" s="195" t="s">
        <v>21</v>
      </c>
      <c r="C21" s="21">
        <v>2.759944</v>
      </c>
      <c r="D21" s="21">
        <v>84.388903999999997</v>
      </c>
      <c r="E21" s="20">
        <v>92.63</v>
      </c>
      <c r="F21" s="150">
        <f t="shared" si="0"/>
        <v>-8.896789377091654</v>
      </c>
      <c r="G21" s="20">
        <v>91</v>
      </c>
      <c r="H21" s="20">
        <v>135839.41892299999</v>
      </c>
      <c r="I21" s="20">
        <v>10</v>
      </c>
      <c r="J21" s="20">
        <v>5.237889</v>
      </c>
      <c r="K21" s="20">
        <v>26.457419000000002</v>
      </c>
      <c r="L21" s="22">
        <v>8.92</v>
      </c>
      <c r="M21" s="31">
        <f t="shared" si="4"/>
        <v>196.60783632286996</v>
      </c>
      <c r="N21" s="169">
        <f t="shared" si="5"/>
        <v>2.5143742188878768</v>
      </c>
    </row>
    <row r="22" spans="1:14" s="57" customFormat="1">
      <c r="A22" s="220"/>
      <c r="B22" s="195" t="s">
        <v>22</v>
      </c>
      <c r="C22" s="21">
        <v>13.513968999999999</v>
      </c>
      <c r="D22" s="21">
        <v>117.010126</v>
      </c>
      <c r="E22" s="20">
        <v>74.069999999999993</v>
      </c>
      <c r="F22" s="150">
        <f t="shared" si="0"/>
        <v>57.972358579721892</v>
      </c>
      <c r="G22" s="20">
        <v>4145</v>
      </c>
      <c r="H22" s="20">
        <v>690635.52850000001</v>
      </c>
      <c r="I22" s="20">
        <v>185</v>
      </c>
      <c r="J22" s="20">
        <v>32.458585999999997</v>
      </c>
      <c r="K22" s="20">
        <v>60.307380999999999</v>
      </c>
      <c r="L22" s="22">
        <v>12.64</v>
      </c>
      <c r="M22" s="31">
        <f t="shared" si="4"/>
        <v>377.1153560126582</v>
      </c>
      <c r="N22" s="169">
        <f t="shared" si="5"/>
        <v>11.420590217223728</v>
      </c>
    </row>
    <row r="23" spans="1:14" s="57" customFormat="1">
      <c r="A23" s="220"/>
      <c r="B23" s="195" t="s">
        <v>23</v>
      </c>
      <c r="C23" s="21">
        <v>0.25509399999999999</v>
      </c>
      <c r="D23" s="21">
        <v>16.191654</v>
      </c>
      <c r="E23" s="20">
        <v>12.21</v>
      </c>
      <c r="F23" s="150">
        <f t="shared" si="0"/>
        <v>32.609778869778857</v>
      </c>
      <c r="G23" s="20">
        <v>725</v>
      </c>
      <c r="H23" s="20">
        <v>28094.2</v>
      </c>
      <c r="I23" s="20">
        <v>1</v>
      </c>
      <c r="J23" s="20"/>
      <c r="K23" s="20"/>
      <c r="L23" s="22"/>
      <c r="M23" s="31" t="e">
        <f t="shared" si="4"/>
        <v>#DIV/0!</v>
      </c>
      <c r="N23" s="169">
        <f t="shared" si="5"/>
        <v>6.3913064942907525</v>
      </c>
    </row>
    <row r="24" spans="1:14" s="57" customFormat="1">
      <c r="A24" s="220"/>
      <c r="B24" s="195" t="s">
        <v>24</v>
      </c>
      <c r="C24" s="21">
        <v>19.386112000000001</v>
      </c>
      <c r="D24" s="21">
        <v>312.52191199999999</v>
      </c>
      <c r="E24" s="20">
        <v>236.01</v>
      </c>
      <c r="F24" s="150">
        <f t="shared" si="0"/>
        <v>32.418928011524933</v>
      </c>
      <c r="G24" s="20">
        <v>467</v>
      </c>
      <c r="H24" s="20">
        <v>704431.12570500001</v>
      </c>
      <c r="I24" s="20">
        <v>109</v>
      </c>
      <c r="J24" s="20">
        <v>5.9802219999999799</v>
      </c>
      <c r="K24" s="20">
        <v>116.054564</v>
      </c>
      <c r="L24" s="22">
        <v>48.82</v>
      </c>
      <c r="M24" s="31">
        <f t="shared" si="4"/>
        <v>137.71930356411309</v>
      </c>
      <c r="N24" s="169">
        <f t="shared" si="5"/>
        <v>4.0800102169034593</v>
      </c>
    </row>
    <row r="25" spans="1:14" s="57" customFormat="1">
      <c r="A25" s="220"/>
      <c r="B25" s="195" t="s">
        <v>25</v>
      </c>
      <c r="C25" s="20">
        <v>6.0060000000000002</v>
      </c>
      <c r="D25" s="20">
        <v>825.19099700000004</v>
      </c>
      <c r="E25" s="20">
        <v>304.06</v>
      </c>
      <c r="F25" s="150">
        <f t="shared" si="0"/>
        <v>171.39084292573835</v>
      </c>
      <c r="G25" s="22">
        <v>811</v>
      </c>
      <c r="H25" s="22">
        <v>61779.240740000001</v>
      </c>
      <c r="I25" s="22">
        <v>6</v>
      </c>
      <c r="J25" s="22">
        <v>0.10250000000000099</v>
      </c>
      <c r="K25" s="22">
        <v>15.884921</v>
      </c>
      <c r="L25" s="22">
        <v>0.21</v>
      </c>
      <c r="M25" s="31"/>
      <c r="N25" s="169">
        <f t="shared" si="5"/>
        <v>5.863709091767193</v>
      </c>
    </row>
    <row r="26" spans="1:14" s="58" customFormat="1">
      <c r="A26" s="220"/>
      <c r="B26" s="195" t="s">
        <v>26</v>
      </c>
      <c r="C26" s="20">
        <v>203.86</v>
      </c>
      <c r="D26" s="20">
        <v>5888.62</v>
      </c>
      <c r="E26" s="20">
        <v>5095.6099999999997</v>
      </c>
      <c r="F26" s="150">
        <f t="shared" si="0"/>
        <v>15.562611738339477</v>
      </c>
      <c r="G26" s="20">
        <v>178739</v>
      </c>
      <c r="H26" s="20">
        <v>25305194.824999802</v>
      </c>
      <c r="I26" s="20">
        <v>6964</v>
      </c>
      <c r="J26" s="20">
        <v>301.41934400000002</v>
      </c>
      <c r="K26" s="20">
        <v>2340.0739779999999</v>
      </c>
      <c r="L26" s="22">
        <v>1324.95</v>
      </c>
      <c r="M26" s="31">
        <f t="shared" si="4"/>
        <v>76.616021585720205</v>
      </c>
      <c r="N26" s="169">
        <f t="shared" si="5"/>
        <v>37.232846607763491</v>
      </c>
    </row>
    <row r="27" spans="1:14" s="58" customFormat="1">
      <c r="A27" s="220"/>
      <c r="B27" s="195" t="s">
        <v>27</v>
      </c>
      <c r="C27" s="133"/>
      <c r="D27" s="133">
        <v>10.47</v>
      </c>
      <c r="E27" s="20">
        <v>8.7100000000000009</v>
      </c>
      <c r="F27" s="150">
        <f t="shared" si="0"/>
        <v>20.206659012629157</v>
      </c>
      <c r="G27" s="20">
        <v>11</v>
      </c>
      <c r="H27" s="20">
        <v>1695.47</v>
      </c>
      <c r="I27" s="20"/>
      <c r="J27" s="20"/>
      <c r="K27" s="20"/>
      <c r="L27" s="20"/>
      <c r="M27" s="31"/>
      <c r="N27" s="169">
        <f t="shared" si="5"/>
        <v>0.29954106266682518</v>
      </c>
    </row>
    <row r="28" spans="1:14" s="58" customFormat="1">
      <c r="A28" s="220"/>
      <c r="B28" s="14" t="s">
        <v>28</v>
      </c>
      <c r="C28" s="40"/>
      <c r="D28" s="40">
        <v>6.9773589999999999</v>
      </c>
      <c r="E28" s="40">
        <v>1.1299999999999999</v>
      </c>
      <c r="F28" s="150"/>
      <c r="G28" s="40">
        <v>5</v>
      </c>
      <c r="H28" s="40">
        <v>339.8</v>
      </c>
      <c r="I28" s="40"/>
      <c r="J28" s="40"/>
      <c r="K28" s="40"/>
      <c r="L28" s="40"/>
      <c r="M28" s="31"/>
      <c r="N28" s="169"/>
    </row>
    <row r="29" spans="1:14" s="58" customFormat="1">
      <c r="A29" s="220"/>
      <c r="B29" s="14" t="s">
        <v>29</v>
      </c>
      <c r="C29" s="40"/>
      <c r="D29" s="40">
        <v>2.0721099999999999</v>
      </c>
      <c r="E29" s="40">
        <v>4.13</v>
      </c>
      <c r="F29" s="150">
        <f>(D29-E29)/E29*100</f>
        <v>-49.827845036319616</v>
      </c>
      <c r="G29" s="40">
        <v>3</v>
      </c>
      <c r="H29" s="40">
        <v>1270.1795990000001</v>
      </c>
      <c r="I29" s="40"/>
      <c r="J29" s="40"/>
      <c r="K29" s="40"/>
      <c r="L29" s="40"/>
      <c r="M29" s="31"/>
      <c r="N29" s="169">
        <f>D29/D337*100</f>
        <v>2.9892526923088516</v>
      </c>
    </row>
    <row r="30" spans="1:14" s="58" customFormat="1">
      <c r="A30" s="220"/>
      <c r="B30" s="14" t="s">
        <v>30</v>
      </c>
      <c r="C30" s="133"/>
      <c r="D30" s="133">
        <v>1.424821068</v>
      </c>
      <c r="E30" s="40">
        <v>3.45</v>
      </c>
      <c r="F30" s="150"/>
      <c r="G30" s="40">
        <v>3</v>
      </c>
      <c r="H30" s="20">
        <v>85.489264000000006</v>
      </c>
      <c r="I30" s="40"/>
      <c r="J30" s="40"/>
      <c r="K30" s="40"/>
      <c r="L30" s="40"/>
      <c r="M30" s="31"/>
      <c r="N30" s="169">
        <f>D30/D338*100</f>
        <v>4.5545010898569417E-2</v>
      </c>
    </row>
    <row r="31" spans="1:14" s="58" customFormat="1" ht="14.25" thickBot="1">
      <c r="A31" s="221"/>
      <c r="B31" s="15" t="s">
        <v>31</v>
      </c>
      <c r="C31" s="16">
        <f>C19+C21+C22+C23+C24+C25+C26+C27</f>
        <v>1135.04837</v>
      </c>
      <c r="D31" s="16">
        <f>D19+D21+D22+D23+D24+D25+D26+D27</f>
        <v>14573.623098999999</v>
      </c>
      <c r="E31" s="16">
        <f>E19+E21+E22+E23+E24+E25+E26+E27</f>
        <v>13476.189999999999</v>
      </c>
      <c r="F31" s="151">
        <f t="shared" ref="F31:F37" si="6">(D31-E31)/E31*100</f>
        <v>8.1434967821023587</v>
      </c>
      <c r="G31" s="16">
        <f t="shared" ref="G31:L31" si="7">G19+G21+G22+G23+G24+G25+G26+G27</f>
        <v>226134</v>
      </c>
      <c r="H31" s="16">
        <f t="shared" si="7"/>
        <v>31588109.752599802</v>
      </c>
      <c r="I31" s="16">
        <f t="shared" si="7"/>
        <v>11992</v>
      </c>
      <c r="J31" s="16">
        <f t="shared" si="7"/>
        <v>898.04695199999901</v>
      </c>
      <c r="K31" s="16">
        <f t="shared" si="7"/>
        <v>6980.2336309999991</v>
      </c>
      <c r="L31" s="16">
        <f t="shared" si="7"/>
        <v>4935.76</v>
      </c>
      <c r="M31" s="16">
        <f t="shared" si="4"/>
        <v>41.421658083051014</v>
      </c>
      <c r="N31" s="170">
        <f>D31/D339*100</f>
        <v>13.795083235511289</v>
      </c>
    </row>
    <row r="32" spans="1:14" s="57" customFormat="1" ht="14.25" thickTop="1">
      <c r="A32" s="233" t="s">
        <v>33</v>
      </c>
      <c r="B32" s="195" t="s">
        <v>19</v>
      </c>
      <c r="C32" s="99">
        <v>1976.1280590000006</v>
      </c>
      <c r="D32" s="99">
        <v>14333.925459</v>
      </c>
      <c r="E32" s="91">
        <v>15697.315446999999</v>
      </c>
      <c r="F32" s="26">
        <f t="shared" si="6"/>
        <v>-8.6854978012215707</v>
      </c>
      <c r="G32" s="72">
        <v>98220</v>
      </c>
      <c r="H32" s="99">
        <v>10498380.554413</v>
      </c>
      <c r="I32" s="72">
        <v>14109</v>
      </c>
      <c r="J32" s="99">
        <v>1130.1841249999998</v>
      </c>
      <c r="K32" s="99">
        <v>9111.2037049999999</v>
      </c>
      <c r="L32" s="99">
        <v>8509.8059959999991</v>
      </c>
      <c r="M32" s="31">
        <f t="shared" ref="M32:M40" si="8">(K32-L32)/L32*100</f>
        <v>7.0671142125059649</v>
      </c>
      <c r="N32" s="169">
        <f t="shared" ref="N32:N37" si="9">D32/D327*100</f>
        <v>23.903514871151938</v>
      </c>
    </row>
    <row r="33" spans="1:14" s="57" customFormat="1">
      <c r="A33" s="220"/>
      <c r="B33" s="195" t="s">
        <v>20</v>
      </c>
      <c r="C33" s="99">
        <v>605.85584700000027</v>
      </c>
      <c r="D33" s="99">
        <v>3370.908653</v>
      </c>
      <c r="E33" s="91">
        <v>2415.6491599999999</v>
      </c>
      <c r="F33" s="26">
        <f t="shared" si="6"/>
        <v>39.544628782103445</v>
      </c>
      <c r="G33" s="72">
        <v>38281</v>
      </c>
      <c r="H33" s="99">
        <v>765464</v>
      </c>
      <c r="I33" s="72">
        <v>4392</v>
      </c>
      <c r="J33" s="99">
        <v>201.23608300000024</v>
      </c>
      <c r="K33" s="99">
        <v>2411.1499819999999</v>
      </c>
      <c r="L33" s="99">
        <v>2532.0611789999998</v>
      </c>
      <c r="M33" s="31">
        <f t="shared" si="8"/>
        <v>-4.7752083560537031</v>
      </c>
      <c r="N33" s="169">
        <f t="shared" si="9"/>
        <v>24.054539235090431</v>
      </c>
    </row>
    <row r="34" spans="1:14" s="57" customFormat="1">
      <c r="A34" s="220"/>
      <c r="B34" s="195" t="s">
        <v>21</v>
      </c>
      <c r="C34" s="99">
        <v>12.001496000000003</v>
      </c>
      <c r="D34" s="99">
        <v>204.62489600000001</v>
      </c>
      <c r="E34" s="91">
        <v>192.32767100000001</v>
      </c>
      <c r="F34" s="26">
        <f t="shared" si="6"/>
        <v>6.3938927435979798</v>
      </c>
      <c r="G34" s="72">
        <v>317</v>
      </c>
      <c r="H34" s="99">
        <v>445297.847809</v>
      </c>
      <c r="I34" s="72">
        <v>148</v>
      </c>
      <c r="J34" s="99">
        <v>2.8257170000000009</v>
      </c>
      <c r="K34" s="99">
        <v>25.572436</v>
      </c>
      <c r="L34" s="99">
        <v>13.920693</v>
      </c>
      <c r="M34" s="31">
        <f t="shared" si="8"/>
        <v>83.700883282175681</v>
      </c>
      <c r="N34" s="169">
        <f t="shared" si="9"/>
        <v>6.0968153235526445</v>
      </c>
    </row>
    <row r="35" spans="1:14" s="57" customFormat="1">
      <c r="A35" s="220"/>
      <c r="B35" s="195" t="s">
        <v>22</v>
      </c>
      <c r="C35" s="99">
        <v>0.86894300000000158</v>
      </c>
      <c r="D35" s="99">
        <v>66.252943000000002</v>
      </c>
      <c r="E35" s="91">
        <v>71.740015999999997</v>
      </c>
      <c r="F35" s="26">
        <f t="shared" si="6"/>
        <v>-7.6485527965312912</v>
      </c>
      <c r="G35" s="72">
        <v>5850</v>
      </c>
      <c r="H35" s="99">
        <v>460096.66019999998</v>
      </c>
      <c r="I35" s="72">
        <v>828</v>
      </c>
      <c r="J35" s="99">
        <v>4.7957029999999961</v>
      </c>
      <c r="K35" s="99">
        <v>31.635790999999998</v>
      </c>
      <c r="L35" s="99">
        <v>22.846426999999998</v>
      </c>
      <c r="M35" s="31">
        <f t="shared" si="8"/>
        <v>38.471503662257561</v>
      </c>
      <c r="N35" s="169">
        <f t="shared" si="9"/>
        <v>6.4665148099069754</v>
      </c>
    </row>
    <row r="36" spans="1:14" s="57" customFormat="1">
      <c r="A36" s="220"/>
      <c r="B36" s="195" t="s">
        <v>23</v>
      </c>
      <c r="C36" s="99">
        <v>1.8261190000000056</v>
      </c>
      <c r="D36" s="99">
        <v>50.920219000000003</v>
      </c>
      <c r="E36" s="91">
        <v>29.646229999999999</v>
      </c>
      <c r="F36" s="26">
        <f t="shared" si="6"/>
        <v>71.759508713249559</v>
      </c>
      <c r="G36" s="72">
        <v>1595</v>
      </c>
      <c r="H36" s="99">
        <v>137633.95970000001</v>
      </c>
      <c r="I36" s="72">
        <v>9</v>
      </c>
      <c r="J36" s="99">
        <v>5.2343000000000472E-2</v>
      </c>
      <c r="K36" s="99">
        <v>7.8232270000000002</v>
      </c>
      <c r="L36" s="99">
        <v>5.2592569999999998</v>
      </c>
      <c r="M36" s="31">
        <f t="shared" si="8"/>
        <v>48.751563196094054</v>
      </c>
      <c r="N36" s="169">
        <f t="shared" si="9"/>
        <v>20.099659144483162</v>
      </c>
    </row>
    <row r="37" spans="1:14" s="57" customFormat="1">
      <c r="A37" s="220"/>
      <c r="B37" s="195" t="s">
        <v>24</v>
      </c>
      <c r="C37" s="99">
        <v>119.91029100000003</v>
      </c>
      <c r="D37" s="99">
        <v>873.637291</v>
      </c>
      <c r="E37" s="91">
        <v>681.74514299999998</v>
      </c>
      <c r="F37" s="26">
        <f t="shared" si="6"/>
        <v>28.147196935732332</v>
      </c>
      <c r="G37" s="72">
        <v>3890</v>
      </c>
      <c r="H37" s="99">
        <v>741523.81726599997</v>
      </c>
      <c r="I37" s="72">
        <v>150</v>
      </c>
      <c r="J37" s="99">
        <v>77.284909999999968</v>
      </c>
      <c r="K37" s="99">
        <v>361.18771299999997</v>
      </c>
      <c r="L37" s="99">
        <v>199.23675900000001</v>
      </c>
      <c r="M37" s="31">
        <f t="shared" si="8"/>
        <v>81.285679817748871</v>
      </c>
      <c r="N37" s="169">
        <f t="shared" si="9"/>
        <v>11.405437303058164</v>
      </c>
    </row>
    <row r="38" spans="1:14" s="57" customFormat="1">
      <c r="A38" s="220"/>
      <c r="B38" s="195" t="s">
        <v>25</v>
      </c>
      <c r="C38" s="99">
        <v>0</v>
      </c>
      <c r="D38" s="99">
        <v>93.592500000000001</v>
      </c>
      <c r="E38" s="91">
        <v>0</v>
      </c>
      <c r="F38" s="26"/>
      <c r="G38" s="74">
        <v>54</v>
      </c>
      <c r="H38" s="99">
        <v>1554.8639000000001</v>
      </c>
      <c r="I38" s="74">
        <v>0</v>
      </c>
      <c r="J38" s="99">
        <v>0</v>
      </c>
      <c r="K38" s="99">
        <v>0</v>
      </c>
      <c r="L38" s="99">
        <v>0</v>
      </c>
      <c r="M38" s="31"/>
      <c r="N38" s="169"/>
    </row>
    <row r="39" spans="1:14" s="58" customFormat="1">
      <c r="A39" s="220"/>
      <c r="B39" s="195" t="s">
        <v>26</v>
      </c>
      <c r="C39" s="99">
        <v>262.29087399999912</v>
      </c>
      <c r="D39" s="99">
        <v>1846.6556739999992</v>
      </c>
      <c r="E39" s="91">
        <v>1417.6510919999987</v>
      </c>
      <c r="F39" s="26">
        <f>(D39-E39)/E39*100</f>
        <v>30.261647906239602</v>
      </c>
      <c r="G39" s="72">
        <v>115428</v>
      </c>
      <c r="H39" s="99">
        <v>27781073.772</v>
      </c>
      <c r="I39" s="72">
        <v>235</v>
      </c>
      <c r="J39" s="99">
        <v>41.176039000000571</v>
      </c>
      <c r="K39" s="99">
        <v>430.58530100000019</v>
      </c>
      <c r="L39" s="99">
        <v>214.96578800000046</v>
      </c>
      <c r="M39" s="31">
        <f t="shared" si="8"/>
        <v>100.30410653066303</v>
      </c>
      <c r="N39" s="169">
        <f>D39/D334*100</f>
        <v>11.676122325332264</v>
      </c>
    </row>
    <row r="40" spans="1:14" s="58" customFormat="1">
      <c r="A40" s="220"/>
      <c r="B40" s="195" t="s">
        <v>27</v>
      </c>
      <c r="C40" s="99">
        <v>20.732080999999994</v>
      </c>
      <c r="D40" s="99">
        <v>115.36412</v>
      </c>
      <c r="E40" s="91">
        <v>424.16679599999998</v>
      </c>
      <c r="F40" s="26">
        <f>(D40-E40)/E40*100</f>
        <v>-72.802180395091554</v>
      </c>
      <c r="G40" s="72">
        <v>14742</v>
      </c>
      <c r="H40" s="99">
        <v>70554.1875</v>
      </c>
      <c r="I40" s="72">
        <v>1</v>
      </c>
      <c r="J40" s="99">
        <v>1.1565189999999999</v>
      </c>
      <c r="K40" s="99">
        <v>-2.2420840000000002</v>
      </c>
      <c r="L40" s="99">
        <v>5.7810239999999995</v>
      </c>
      <c r="M40" s="31">
        <f t="shared" si="8"/>
        <v>-138.78350963427934</v>
      </c>
      <c r="N40" s="169">
        <f>D40/D335*100</f>
        <v>3.3005053580155819</v>
      </c>
    </row>
    <row r="41" spans="1:14" s="58" customFormat="1">
      <c r="A41" s="220"/>
      <c r="B41" s="14" t="s">
        <v>28</v>
      </c>
      <c r="C41" s="99">
        <v>-2.9999999998864268E-5</v>
      </c>
      <c r="D41" s="99">
        <v>28.467169999999999</v>
      </c>
      <c r="E41" s="91">
        <v>108.32896100000001</v>
      </c>
      <c r="F41" s="26"/>
      <c r="G41" s="72">
        <v>9</v>
      </c>
      <c r="H41" s="99">
        <v>17359.240000000002</v>
      </c>
      <c r="I41" s="75">
        <v>0</v>
      </c>
      <c r="J41" s="99">
        <v>0</v>
      </c>
      <c r="K41" s="99">
        <v>0</v>
      </c>
      <c r="L41" s="99">
        <v>0</v>
      </c>
      <c r="M41" s="31"/>
      <c r="N41" s="169"/>
    </row>
    <row r="42" spans="1:14" s="58" customFormat="1">
      <c r="A42" s="220"/>
      <c r="B42" s="14" t="s">
        <v>29</v>
      </c>
      <c r="C42" s="99">
        <v>3.3999999999978492E-5</v>
      </c>
      <c r="D42" s="99">
        <v>0.716534</v>
      </c>
      <c r="E42" s="91">
        <v>0</v>
      </c>
      <c r="F42" s="26" t="e">
        <f>(D42-E42)/E42*100</f>
        <v>#DIV/0!</v>
      </c>
      <c r="G42" s="72">
        <v>0</v>
      </c>
      <c r="H42" s="99">
        <v>3797.6287000000002</v>
      </c>
      <c r="I42" s="75">
        <v>0</v>
      </c>
      <c r="J42" s="99"/>
      <c r="K42" s="99">
        <v>0</v>
      </c>
      <c r="L42" s="99">
        <v>0.50041400000000003</v>
      </c>
      <c r="M42" s="31">
        <f>(K42-L42)/L42*100</f>
        <v>-100</v>
      </c>
      <c r="N42" s="169">
        <f>D42/D337*100</f>
        <v>1.0336812180004107</v>
      </c>
    </row>
    <row r="43" spans="1:14" s="58" customFormat="1">
      <c r="A43" s="220"/>
      <c r="B43" s="14" t="s">
        <v>30</v>
      </c>
      <c r="C43" s="99">
        <v>0.75498299999999996</v>
      </c>
      <c r="D43" s="99">
        <v>0.76918299999999995</v>
      </c>
      <c r="E43" s="91">
        <v>0</v>
      </c>
      <c r="F43" s="26"/>
      <c r="G43" s="72">
        <v>3</v>
      </c>
      <c r="H43" s="99">
        <v>42.407800000000002</v>
      </c>
      <c r="I43" s="75">
        <v>0</v>
      </c>
      <c r="J43" s="99">
        <v>0</v>
      </c>
      <c r="K43" s="99">
        <v>0</v>
      </c>
      <c r="L43" s="99">
        <v>0</v>
      </c>
      <c r="M43" s="31" t="e">
        <f>(K43-L43)/L43*100</f>
        <v>#DIV/0!</v>
      </c>
      <c r="N43" s="169"/>
    </row>
    <row r="44" spans="1:14" s="58" customFormat="1" ht="14.25" thickBot="1">
      <c r="A44" s="221"/>
      <c r="B44" s="15" t="s">
        <v>31</v>
      </c>
      <c r="C44" s="16">
        <f t="shared" ref="C44:L44" si="10">C32+C34+C35+C36+C37+C38+C39+C40</f>
        <v>2393.7578629999998</v>
      </c>
      <c r="D44" s="16">
        <f t="shared" si="10"/>
        <v>17584.973101999996</v>
      </c>
      <c r="E44" s="16">
        <f t="shared" si="10"/>
        <v>18514.592395</v>
      </c>
      <c r="F44" s="151">
        <f>(D44-E44)/E44*100</f>
        <v>-5.0210086896163801</v>
      </c>
      <c r="G44" s="16">
        <f t="shared" si="10"/>
        <v>240096</v>
      </c>
      <c r="H44" s="16">
        <f t="shared" si="10"/>
        <v>40136115.662788004</v>
      </c>
      <c r="I44" s="16">
        <f t="shared" si="10"/>
        <v>15480</v>
      </c>
      <c r="J44" s="16">
        <f t="shared" si="10"/>
        <v>1257.4753560000004</v>
      </c>
      <c r="K44" s="16">
        <f t="shared" si="10"/>
        <v>9965.7660890000025</v>
      </c>
      <c r="L44" s="16">
        <f t="shared" si="10"/>
        <v>8971.8159439999999</v>
      </c>
      <c r="M44" s="16">
        <f t="shared" ref="M44" si="11">(K44-L44)/L44*100</f>
        <v>11.078583769484455</v>
      </c>
      <c r="N44" s="170">
        <f>D44/D339*100</f>
        <v>16.645563425677082</v>
      </c>
    </row>
    <row r="45" spans="1:14" s="57" customFormat="1" ht="14.25" thickTop="1">
      <c r="A45" s="60"/>
      <c r="B45" s="7"/>
      <c r="C45" s="112"/>
      <c r="D45" s="112"/>
      <c r="E45" s="112"/>
      <c r="F45" s="153"/>
      <c r="G45" s="112"/>
      <c r="H45" s="112"/>
      <c r="I45" s="112"/>
      <c r="J45" s="112"/>
      <c r="K45" s="112"/>
      <c r="L45" s="112"/>
      <c r="M45" s="112"/>
      <c r="N45" s="168"/>
    </row>
    <row r="46" spans="1:14" s="57" customFormat="1">
      <c r="A46" s="60"/>
      <c r="B46" s="7"/>
      <c r="C46" s="112"/>
      <c r="D46" s="112"/>
      <c r="E46" s="112"/>
      <c r="F46" s="153"/>
      <c r="G46" s="112"/>
      <c r="H46" s="112"/>
      <c r="I46" s="112"/>
      <c r="J46" s="112"/>
      <c r="K46" s="112"/>
      <c r="L46" s="112"/>
      <c r="M46" s="112"/>
      <c r="N46" s="168"/>
    </row>
    <row r="48" spans="1:14" s="57" customFormat="1" ht="18.75">
      <c r="A48" s="215" t="str">
        <f>A1</f>
        <v>2021年1-9月丹东市财产保险业务统计表</v>
      </c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</row>
    <row r="49" spans="1:14" s="57" customFormat="1" ht="14.25" thickBot="1">
      <c r="B49" s="59" t="s">
        <v>0</v>
      </c>
      <c r="C49" s="58"/>
      <c r="D49" s="58"/>
      <c r="F49" s="148"/>
      <c r="G49" s="73" t="str">
        <f>G2</f>
        <v>（2021年1-9月）</v>
      </c>
      <c r="H49" s="58"/>
      <c r="I49" s="58"/>
      <c r="J49" s="58"/>
      <c r="K49" s="58"/>
      <c r="L49" s="59" t="s">
        <v>1</v>
      </c>
      <c r="N49" s="168"/>
    </row>
    <row r="50" spans="1:14">
      <c r="A50" s="219" t="s">
        <v>34</v>
      </c>
      <c r="B50" s="9" t="s">
        <v>3</v>
      </c>
      <c r="C50" s="224" t="s">
        <v>4</v>
      </c>
      <c r="D50" s="225"/>
      <c r="E50" s="225"/>
      <c r="F50" s="226"/>
      <c r="G50" s="216" t="s">
        <v>5</v>
      </c>
      <c r="H50" s="216"/>
      <c r="I50" s="216" t="s">
        <v>6</v>
      </c>
      <c r="J50" s="216"/>
      <c r="K50" s="216"/>
      <c r="L50" s="216"/>
      <c r="M50" s="216"/>
      <c r="N50" s="222" t="s">
        <v>7</v>
      </c>
    </row>
    <row r="51" spans="1:14">
      <c r="A51" s="220"/>
      <c r="B51" s="10" t="s">
        <v>8</v>
      </c>
      <c r="C51" s="227" t="s">
        <v>9</v>
      </c>
      <c r="D51" s="227" t="s">
        <v>10</v>
      </c>
      <c r="E51" s="227" t="s">
        <v>11</v>
      </c>
      <c r="F51" s="154" t="s">
        <v>12</v>
      </c>
      <c r="G51" s="218" t="s">
        <v>13</v>
      </c>
      <c r="H51" s="218" t="s">
        <v>14</v>
      </c>
      <c r="I51" s="195" t="s">
        <v>13</v>
      </c>
      <c r="J51" s="218" t="s">
        <v>15</v>
      </c>
      <c r="K51" s="218"/>
      <c r="L51" s="218"/>
      <c r="M51" s="195" t="s">
        <v>12</v>
      </c>
      <c r="N51" s="223"/>
    </row>
    <row r="52" spans="1:14">
      <c r="A52" s="220"/>
      <c r="B52" s="164" t="s">
        <v>16</v>
      </c>
      <c r="C52" s="228"/>
      <c r="D52" s="228"/>
      <c r="E52" s="228"/>
      <c r="F52" s="155" t="s">
        <v>17</v>
      </c>
      <c r="G52" s="218"/>
      <c r="H52" s="218"/>
      <c r="I52" s="33" t="s">
        <v>18</v>
      </c>
      <c r="J52" s="195" t="s">
        <v>9</v>
      </c>
      <c r="K52" s="195" t="s">
        <v>10</v>
      </c>
      <c r="L52" s="195" t="s">
        <v>11</v>
      </c>
      <c r="M52" s="195" t="s">
        <v>17</v>
      </c>
      <c r="N52" s="196" t="s">
        <v>17</v>
      </c>
    </row>
    <row r="53" spans="1:14">
      <c r="A53" s="220"/>
      <c r="B53" s="195" t="s">
        <v>19</v>
      </c>
      <c r="C53" s="71">
        <v>361.85309999999998</v>
      </c>
      <c r="D53" s="71">
        <v>3210.6179999999999</v>
      </c>
      <c r="E53" s="165">
        <v>4153.9799999999996</v>
      </c>
      <c r="F53" s="150">
        <f>(D53-E53)/E53*100</f>
        <v>-22.709834905319713</v>
      </c>
      <c r="G53" s="72">
        <v>19048</v>
      </c>
      <c r="H53" s="72">
        <v>3134891.77</v>
      </c>
      <c r="I53" s="72">
        <v>3901</v>
      </c>
      <c r="J53" s="72">
        <v>374.04489999999998</v>
      </c>
      <c r="K53" s="72">
        <v>2545.5839999999998</v>
      </c>
      <c r="L53" s="72">
        <v>2874.47</v>
      </c>
      <c r="M53" s="31">
        <f t="shared" ref="M53:M65" si="12">(K53-L53)/L53*100</f>
        <v>-11.441622281672794</v>
      </c>
      <c r="N53" s="169">
        <f t="shared" ref="N53:N65" si="13">D53/D327*100</f>
        <v>5.354084987263648</v>
      </c>
    </row>
    <row r="54" spans="1:14">
      <c r="A54" s="220"/>
      <c r="B54" s="195" t="s">
        <v>20</v>
      </c>
      <c r="C54" s="72">
        <v>129.529</v>
      </c>
      <c r="D54" s="72">
        <v>774.9</v>
      </c>
      <c r="E54" s="72">
        <v>888.46</v>
      </c>
      <c r="F54" s="150">
        <f>(D54-E54)/E54*100</f>
        <v>-12.781667154402005</v>
      </c>
      <c r="G54" s="72">
        <v>6793</v>
      </c>
      <c r="H54" s="72">
        <v>135487.79999999999</v>
      </c>
      <c r="I54" s="72">
        <v>1423</v>
      </c>
      <c r="J54" s="72">
        <v>76.027100000000004</v>
      </c>
      <c r="K54" s="72">
        <v>756.16210000000001</v>
      </c>
      <c r="L54" s="72">
        <v>903.53</v>
      </c>
      <c r="M54" s="31">
        <f t="shared" si="12"/>
        <v>-16.310238730313323</v>
      </c>
      <c r="N54" s="169">
        <f t="shared" si="13"/>
        <v>5.5296255022166489</v>
      </c>
    </row>
    <row r="55" spans="1:14">
      <c r="A55" s="220"/>
      <c r="B55" s="195" t="s">
        <v>21</v>
      </c>
      <c r="C55" s="72">
        <v>13.02</v>
      </c>
      <c r="D55" s="72">
        <v>312.4042</v>
      </c>
      <c r="E55" s="72">
        <v>295.33999999999997</v>
      </c>
      <c r="F55" s="150">
        <f>(D55-E55)/E55*100</f>
        <v>5.7778153992009305</v>
      </c>
      <c r="G55" s="72">
        <v>424</v>
      </c>
      <c r="H55" s="72">
        <v>600036.02</v>
      </c>
      <c r="I55" s="72">
        <v>25</v>
      </c>
      <c r="J55" s="72">
        <v>5.3872</v>
      </c>
      <c r="K55" s="72">
        <v>46.286700000000003</v>
      </c>
      <c r="L55" s="72">
        <v>756.1</v>
      </c>
      <c r="M55" s="31">
        <f t="shared" si="12"/>
        <v>-93.878230392805179</v>
      </c>
      <c r="N55" s="169">
        <f t="shared" si="13"/>
        <v>9.3081084019327029</v>
      </c>
    </row>
    <row r="56" spans="1:14">
      <c r="A56" s="220"/>
      <c r="B56" s="195" t="s">
        <v>22</v>
      </c>
      <c r="C56" s="72">
        <v>22.482199999999999</v>
      </c>
      <c r="D56" s="72">
        <v>86.993499999999997</v>
      </c>
      <c r="E56" s="72">
        <v>71.010000000000005</v>
      </c>
      <c r="F56" s="150">
        <f>(D56-E56)/E56*100</f>
        <v>22.508801577242629</v>
      </c>
      <c r="G56" s="72">
        <v>2936</v>
      </c>
      <c r="H56" s="72">
        <v>160274.12</v>
      </c>
      <c r="I56" s="72">
        <v>591</v>
      </c>
      <c r="J56" s="72">
        <v>6.2411000000000003</v>
      </c>
      <c r="K56" s="72">
        <v>46.432099999999998</v>
      </c>
      <c r="L56" s="72">
        <v>62.09</v>
      </c>
      <c r="M56" s="31">
        <f t="shared" si="12"/>
        <v>-25.218070542760518</v>
      </c>
      <c r="N56" s="169">
        <f t="shared" si="13"/>
        <v>8.4908644151195283</v>
      </c>
    </row>
    <row r="57" spans="1:14">
      <c r="A57" s="220"/>
      <c r="B57" s="195" t="s">
        <v>23</v>
      </c>
      <c r="C57" s="72">
        <v>0</v>
      </c>
      <c r="D57" s="72">
        <v>0</v>
      </c>
      <c r="E57" s="72"/>
      <c r="F57" s="150"/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2"/>
      <c r="M57" s="31"/>
      <c r="N57" s="169">
        <f t="shared" si="13"/>
        <v>0</v>
      </c>
    </row>
    <row r="58" spans="1:14">
      <c r="A58" s="220"/>
      <c r="B58" s="195" t="s">
        <v>24</v>
      </c>
      <c r="C58" s="72">
        <v>36.332700000000003</v>
      </c>
      <c r="D58" s="72">
        <v>725.5</v>
      </c>
      <c r="E58" s="72">
        <v>539.01</v>
      </c>
      <c r="F58" s="150">
        <f t="shared" ref="F58:F69" si="14">(D58-E58)/E58*100</f>
        <v>34.59861598115063</v>
      </c>
      <c r="G58" s="72">
        <v>686</v>
      </c>
      <c r="H58" s="72">
        <v>985373.27</v>
      </c>
      <c r="I58" s="72">
        <v>283</v>
      </c>
      <c r="J58" s="72">
        <v>59.880600000000001</v>
      </c>
      <c r="K58" s="72">
        <v>379.16609999999997</v>
      </c>
      <c r="L58" s="72">
        <v>264.13</v>
      </c>
      <c r="M58" s="31">
        <f t="shared" si="12"/>
        <v>43.552833831825225</v>
      </c>
      <c r="N58" s="169">
        <f t="shared" si="13"/>
        <v>9.4714875940073604</v>
      </c>
    </row>
    <row r="59" spans="1:14">
      <c r="A59" s="220"/>
      <c r="B59" s="195" t="s">
        <v>25</v>
      </c>
      <c r="C59" s="74">
        <v>391.4572</v>
      </c>
      <c r="D59" s="74">
        <v>3691.54</v>
      </c>
      <c r="E59" s="74">
        <v>4941.76</v>
      </c>
      <c r="F59" s="150">
        <f t="shared" si="14"/>
        <v>-25.299083727255073</v>
      </c>
      <c r="G59" s="74">
        <v>958</v>
      </c>
      <c r="H59" s="74">
        <v>171098.22</v>
      </c>
      <c r="I59" s="74">
        <v>3313</v>
      </c>
      <c r="J59" s="72">
        <v>224.87639999999999</v>
      </c>
      <c r="K59" s="74">
        <v>1071.3811000000001</v>
      </c>
      <c r="L59" s="74">
        <v>777.74</v>
      </c>
      <c r="M59" s="31">
        <f t="shared" si="12"/>
        <v>37.755689562064447</v>
      </c>
      <c r="N59" s="169">
        <f t="shared" si="13"/>
        <v>26.231644236688467</v>
      </c>
    </row>
    <row r="60" spans="1:14">
      <c r="A60" s="220"/>
      <c r="B60" s="195" t="s">
        <v>26</v>
      </c>
      <c r="C60" s="72">
        <v>31.450099999999999</v>
      </c>
      <c r="D60" s="72">
        <v>313.04809999999998</v>
      </c>
      <c r="E60" s="72">
        <v>375.55</v>
      </c>
      <c r="F60" s="150">
        <f t="shared" si="14"/>
        <v>-16.642763946212231</v>
      </c>
      <c r="G60" s="72">
        <v>3814</v>
      </c>
      <c r="H60" s="72">
        <v>1704686.08</v>
      </c>
      <c r="I60" s="72">
        <v>152</v>
      </c>
      <c r="J60" s="72">
        <v>13.98</v>
      </c>
      <c r="K60" s="72">
        <v>238.42619999999999</v>
      </c>
      <c r="L60" s="72">
        <v>250.68</v>
      </c>
      <c r="M60" s="31">
        <f t="shared" si="12"/>
        <v>-4.8882240306366729</v>
      </c>
      <c r="N60" s="169">
        <f t="shared" si="13"/>
        <v>1.9793554157258926</v>
      </c>
    </row>
    <row r="61" spans="1:14">
      <c r="A61" s="220"/>
      <c r="B61" s="195" t="s">
        <v>27</v>
      </c>
      <c r="C61" s="72">
        <v>8.8492999999999995</v>
      </c>
      <c r="D61" s="72">
        <v>110.5057</v>
      </c>
      <c r="E61" s="72">
        <v>-48.31</v>
      </c>
      <c r="F61" s="150">
        <f t="shared" si="14"/>
        <v>-328.7429103705237</v>
      </c>
      <c r="G61" s="72">
        <v>55</v>
      </c>
      <c r="H61" s="72">
        <v>10660.12</v>
      </c>
      <c r="I61" s="72">
        <v>8</v>
      </c>
      <c r="J61" s="72">
        <v>49.999200000000002</v>
      </c>
      <c r="K61" s="72">
        <v>4051.3249999999998</v>
      </c>
      <c r="L61" s="72">
        <v>16.93</v>
      </c>
      <c r="M61" s="31">
        <f t="shared" si="12"/>
        <v>23829.858239810987</v>
      </c>
      <c r="N61" s="169">
        <f t="shared" si="13"/>
        <v>3.1615085777212402</v>
      </c>
    </row>
    <row r="62" spans="1:14">
      <c r="A62" s="220"/>
      <c r="B62" s="14" t="s">
        <v>28</v>
      </c>
      <c r="C62" s="75">
        <v>0</v>
      </c>
      <c r="D62" s="75">
        <v>14.9847</v>
      </c>
      <c r="E62" s="75">
        <v>17</v>
      </c>
      <c r="F62" s="150">
        <f t="shared" si="14"/>
        <v>-11.85470588235294</v>
      </c>
      <c r="G62" s="75">
        <v>24</v>
      </c>
      <c r="H62" s="75">
        <v>2170.63</v>
      </c>
      <c r="I62" s="75">
        <v>1</v>
      </c>
      <c r="J62" s="72">
        <v>0</v>
      </c>
      <c r="K62" s="75">
        <v>4.2173999999999996</v>
      </c>
      <c r="L62" s="75">
        <v>6.63</v>
      </c>
      <c r="M62" s="31"/>
      <c r="N62" s="169">
        <f t="shared" si="13"/>
        <v>7.4976189892327776</v>
      </c>
    </row>
    <row r="63" spans="1:14">
      <c r="A63" s="220"/>
      <c r="B63" s="14" t="s">
        <v>29</v>
      </c>
      <c r="C63" s="75">
        <v>2.5901999999999998</v>
      </c>
      <c r="D63" s="75">
        <v>19.936900000000001</v>
      </c>
      <c r="E63" s="75">
        <v>18.11</v>
      </c>
      <c r="F63" s="150">
        <f t="shared" si="14"/>
        <v>10.087796797349542</v>
      </c>
      <c r="G63" s="75">
        <v>23</v>
      </c>
      <c r="H63" s="75">
        <v>4824.93</v>
      </c>
      <c r="I63" s="75">
        <v>1</v>
      </c>
      <c r="J63" s="72">
        <v>0</v>
      </c>
      <c r="K63" s="75">
        <v>2.7</v>
      </c>
      <c r="L63" s="75"/>
      <c r="M63" s="31" t="e">
        <f>(K63-L63)/L63*100</f>
        <v>#DIV/0!</v>
      </c>
      <c r="N63" s="169">
        <f t="shared" si="13"/>
        <v>28.761229858111953</v>
      </c>
    </row>
    <row r="64" spans="1:14">
      <c r="A64" s="220"/>
      <c r="B64" s="14" t="s">
        <v>30</v>
      </c>
      <c r="C64" s="75">
        <v>6.2590000000000003</v>
      </c>
      <c r="D64" s="75">
        <v>75.584000000000003</v>
      </c>
      <c r="E64" s="75">
        <v>-83.42</v>
      </c>
      <c r="F64" s="150">
        <f t="shared" si="14"/>
        <v>-190.60656916806522</v>
      </c>
      <c r="G64" s="75">
        <v>8</v>
      </c>
      <c r="H64" s="75">
        <v>3664.56</v>
      </c>
      <c r="I64" s="75">
        <v>6</v>
      </c>
      <c r="J64" s="72">
        <v>49.999200000000002</v>
      </c>
      <c r="K64" s="72">
        <v>4044.4076</v>
      </c>
      <c r="L64" s="75">
        <v>10.3</v>
      </c>
      <c r="M64" s="31">
        <f>(K64-L64)/L64*100</f>
        <v>39166.093203883494</v>
      </c>
      <c r="N64" s="169">
        <f t="shared" si="13"/>
        <v>2.4160746784784846</v>
      </c>
    </row>
    <row r="65" spans="1:14" ht="14.25" thickBot="1">
      <c r="A65" s="221"/>
      <c r="B65" s="15" t="s">
        <v>31</v>
      </c>
      <c r="C65" s="16">
        <f t="shared" ref="C65:L65" si="15">C53+C55+C56+C57+C58+C59+C60+C61</f>
        <v>865.44459999999992</v>
      </c>
      <c r="D65" s="16">
        <f t="shared" si="15"/>
        <v>8450.6095000000005</v>
      </c>
      <c r="E65" s="16">
        <f>E53+E55+E56+E57+E58+E59+E60+E61</f>
        <v>10328.34</v>
      </c>
      <c r="F65" s="151">
        <f t="shared" si="14"/>
        <v>-18.180370708168009</v>
      </c>
      <c r="G65" s="16">
        <f t="shared" si="15"/>
        <v>27921</v>
      </c>
      <c r="H65" s="16">
        <f>H53+H55+H56+H57+H58+H59+H60+H61</f>
        <v>6767019.5999999996</v>
      </c>
      <c r="I65" s="16">
        <f t="shared" si="15"/>
        <v>8273</v>
      </c>
      <c r="J65" s="16">
        <f t="shared" si="15"/>
        <v>734.40940000000001</v>
      </c>
      <c r="K65" s="16">
        <f t="shared" si="15"/>
        <v>8378.601200000001</v>
      </c>
      <c r="L65" s="16">
        <f t="shared" si="15"/>
        <v>5002.1400000000003</v>
      </c>
      <c r="M65" s="16">
        <f t="shared" si="12"/>
        <v>67.500333857109169</v>
      </c>
      <c r="N65" s="170">
        <f t="shared" si="13"/>
        <v>7.9991681307650682</v>
      </c>
    </row>
    <row r="66" spans="1:14" ht="14.25" thickTop="1">
      <c r="A66" s="220" t="s">
        <v>35</v>
      </c>
      <c r="B66" s="195" t="s">
        <v>19</v>
      </c>
      <c r="C66" s="32">
        <v>69.642902000000007</v>
      </c>
      <c r="D66" s="32">
        <v>431.13213999999999</v>
      </c>
      <c r="E66" s="32">
        <v>585.12135000000001</v>
      </c>
      <c r="F66" s="150">
        <f t="shared" si="14"/>
        <v>-26.317482689701894</v>
      </c>
      <c r="G66" s="31">
        <v>3603</v>
      </c>
      <c r="H66" s="31">
        <v>309621.49741000001</v>
      </c>
      <c r="I66" s="31">
        <v>540</v>
      </c>
      <c r="J66" s="31">
        <v>30.927752999999999</v>
      </c>
      <c r="K66" s="31">
        <v>391.19220300000001</v>
      </c>
      <c r="L66" s="68">
        <v>445.52320700000001</v>
      </c>
      <c r="M66" s="31">
        <f t="shared" ref="M66:M82" si="16">(K66-L66)/L66*100</f>
        <v>-12.194876304165229</v>
      </c>
      <c r="N66" s="169">
        <f>D66/D327*100</f>
        <v>0.71896380020944539</v>
      </c>
    </row>
    <row r="67" spans="1:14">
      <c r="A67" s="220"/>
      <c r="B67" s="195" t="s">
        <v>20</v>
      </c>
      <c r="C67" s="31">
        <v>26.104869999999998</v>
      </c>
      <c r="D67" s="31">
        <v>82.165756999999999</v>
      </c>
      <c r="E67" s="31">
        <v>92.302181000000004</v>
      </c>
      <c r="F67" s="150">
        <f t="shared" si="14"/>
        <v>-10.981781676426481</v>
      </c>
      <c r="G67" s="31">
        <v>1113</v>
      </c>
      <c r="H67" s="31">
        <v>22160</v>
      </c>
      <c r="I67" s="31">
        <v>102</v>
      </c>
      <c r="J67" s="31">
        <v>1.3470200000000001</v>
      </c>
      <c r="K67" s="31">
        <v>78.694000000000003</v>
      </c>
      <c r="L67" s="68">
        <v>162.796706</v>
      </c>
      <c r="M67" s="31">
        <f t="shared" si="16"/>
        <v>-51.661184102828216</v>
      </c>
      <c r="N67" s="169">
        <f>D67/D328*100</f>
        <v>0.58632838471562287</v>
      </c>
    </row>
    <row r="68" spans="1:14">
      <c r="A68" s="220"/>
      <c r="B68" s="195" t="s">
        <v>21</v>
      </c>
      <c r="C68" s="31">
        <v>6.8026419999999996</v>
      </c>
      <c r="D68" s="31">
        <v>31.342223000000001</v>
      </c>
      <c r="E68" s="31">
        <v>55.827807999999997</v>
      </c>
      <c r="F68" s="150">
        <f t="shared" si="14"/>
        <v>-43.859119455308004</v>
      </c>
      <c r="G68" s="31">
        <v>5</v>
      </c>
      <c r="H68" s="31">
        <v>35432.277485999999</v>
      </c>
      <c r="I68" s="31"/>
      <c r="J68" s="31"/>
      <c r="K68" s="31"/>
      <c r="L68" s="68"/>
      <c r="M68" s="31"/>
      <c r="N68" s="169">
        <f>D68/D329*100</f>
        <v>0.93384406881068949</v>
      </c>
    </row>
    <row r="69" spans="1:14">
      <c r="A69" s="220"/>
      <c r="B69" s="195" t="s">
        <v>22</v>
      </c>
      <c r="C69" s="31"/>
      <c r="D69" s="31">
        <v>0.493392</v>
      </c>
      <c r="E69" s="31">
        <v>1.2264000000000001E-2</v>
      </c>
      <c r="F69" s="150">
        <f t="shared" si="14"/>
        <v>3923.0919765166341</v>
      </c>
      <c r="G69" s="31">
        <v>3</v>
      </c>
      <c r="H69" s="31">
        <v>1237.5</v>
      </c>
      <c r="I69" s="31">
        <v>1</v>
      </c>
      <c r="J69" s="31"/>
      <c r="K69" s="31">
        <v>0.25625500000000001</v>
      </c>
      <c r="L69" s="68">
        <v>0.180255</v>
      </c>
      <c r="M69" s="31"/>
      <c r="N69" s="169">
        <f>D69/D330*100</f>
        <v>4.8156753958682595E-2</v>
      </c>
    </row>
    <row r="70" spans="1:14">
      <c r="A70" s="220"/>
      <c r="B70" s="195" t="s">
        <v>23</v>
      </c>
      <c r="C70" s="31"/>
      <c r="D70" s="31"/>
      <c r="E70" s="31">
        <v>0.1</v>
      </c>
      <c r="F70" s="150"/>
      <c r="G70" s="31"/>
      <c r="H70" s="31"/>
      <c r="I70" s="31"/>
      <c r="J70" s="31"/>
      <c r="K70" s="31"/>
      <c r="L70" s="68"/>
      <c r="M70" s="31"/>
      <c r="N70" s="169"/>
    </row>
    <row r="71" spans="1:14">
      <c r="A71" s="220"/>
      <c r="B71" s="195" t="s">
        <v>24</v>
      </c>
      <c r="C71" s="31">
        <v>21.809784000000001</v>
      </c>
      <c r="D71" s="31">
        <v>175.888169</v>
      </c>
      <c r="E71" s="31">
        <v>105.41941199999999</v>
      </c>
      <c r="F71" s="150">
        <f>(D71-E71)/E71*100</f>
        <v>66.846091875374924</v>
      </c>
      <c r="G71" s="31">
        <v>168</v>
      </c>
      <c r="H71" s="31">
        <v>579125.69999999995</v>
      </c>
      <c r="I71" s="31">
        <v>11</v>
      </c>
      <c r="J71" s="31">
        <v>0.42682300000000001</v>
      </c>
      <c r="K71" s="31">
        <v>6.4975550000000002</v>
      </c>
      <c r="L71" s="68">
        <v>4.2969999999999997</v>
      </c>
      <c r="M71" s="31">
        <f>(K71-L71)/L71*100</f>
        <v>51.211426576681419</v>
      </c>
      <c r="N71" s="169">
        <f>D71/D332*100</f>
        <v>2.2962406762455827</v>
      </c>
    </row>
    <row r="72" spans="1:14">
      <c r="A72" s="220"/>
      <c r="B72" s="195" t="s">
        <v>25</v>
      </c>
      <c r="C72" s="33"/>
      <c r="D72" s="33"/>
      <c r="E72" s="33"/>
      <c r="F72" s="150"/>
      <c r="G72" s="33"/>
      <c r="H72" s="33"/>
      <c r="I72" s="33"/>
      <c r="J72" s="33"/>
      <c r="K72" s="33"/>
      <c r="L72" s="69"/>
      <c r="M72" s="31"/>
      <c r="N72" s="169"/>
    </row>
    <row r="73" spans="1:14">
      <c r="A73" s="220"/>
      <c r="B73" s="195" t="s">
        <v>26</v>
      </c>
      <c r="C73" s="31">
        <v>102.920585</v>
      </c>
      <c r="D73" s="31">
        <v>192.802998</v>
      </c>
      <c r="E73" s="31">
        <v>225.42294200000001</v>
      </c>
      <c r="F73" s="150">
        <f>(D73-E73)/E73*100</f>
        <v>-14.470551981350685</v>
      </c>
      <c r="G73" s="31">
        <v>1506</v>
      </c>
      <c r="H73" s="31">
        <v>608530.84</v>
      </c>
      <c r="I73" s="31">
        <v>191</v>
      </c>
      <c r="J73" s="31">
        <v>4.1445169999999996</v>
      </c>
      <c r="K73" s="31">
        <v>49.665619</v>
      </c>
      <c r="L73" s="68">
        <v>31.840157999999999</v>
      </c>
      <c r="M73" s="31">
        <f t="shared" si="16"/>
        <v>55.984210254233034</v>
      </c>
      <c r="N73" s="169">
        <f>D73/D334*100</f>
        <v>1.2190639657595381</v>
      </c>
    </row>
    <row r="74" spans="1:14">
      <c r="A74" s="220"/>
      <c r="B74" s="195" t="s">
        <v>27</v>
      </c>
      <c r="C74" s="31">
        <v>0.56150900000000004</v>
      </c>
      <c r="D74" s="31">
        <v>0.56150900000000004</v>
      </c>
      <c r="E74" s="31"/>
      <c r="F74" s="150"/>
      <c r="G74" s="31">
        <v>2</v>
      </c>
      <c r="H74" s="31">
        <v>1488</v>
      </c>
      <c r="I74" s="31"/>
      <c r="J74" s="31"/>
      <c r="K74" s="31"/>
      <c r="L74" s="31"/>
      <c r="M74" s="31"/>
      <c r="N74" s="169"/>
    </row>
    <row r="75" spans="1:14">
      <c r="A75" s="220"/>
      <c r="B75" s="14" t="s">
        <v>28</v>
      </c>
      <c r="C75" s="34">
        <v>0.56150900000000004</v>
      </c>
      <c r="D75" s="34">
        <v>0.56150900000000004</v>
      </c>
      <c r="E75" s="34"/>
      <c r="F75" s="150"/>
      <c r="G75" s="34">
        <v>2</v>
      </c>
      <c r="H75" s="34">
        <v>1488</v>
      </c>
      <c r="I75" s="34"/>
      <c r="J75" s="34"/>
      <c r="K75" s="34"/>
      <c r="L75" s="34"/>
      <c r="M75" s="31"/>
      <c r="N75" s="169"/>
    </row>
    <row r="76" spans="1:14">
      <c r="A76" s="220"/>
      <c r="B76" s="14" t="s">
        <v>29</v>
      </c>
      <c r="C76" s="34"/>
      <c r="D76" s="34"/>
      <c r="E76" s="31"/>
      <c r="F76" s="150"/>
      <c r="G76" s="31"/>
      <c r="H76" s="31"/>
      <c r="I76" s="34"/>
      <c r="J76" s="34"/>
      <c r="K76" s="34"/>
      <c r="L76" s="34"/>
      <c r="M76" s="31"/>
      <c r="N76" s="169"/>
    </row>
    <row r="77" spans="1:14">
      <c r="A77" s="220"/>
      <c r="B77" s="14" t="s">
        <v>30</v>
      </c>
      <c r="C77" s="31"/>
      <c r="D77" s="31"/>
      <c r="E77" s="31"/>
      <c r="F77" s="150"/>
      <c r="G77" s="34"/>
      <c r="H77" s="34"/>
      <c r="I77" s="34"/>
      <c r="J77" s="34"/>
      <c r="K77" s="34"/>
      <c r="L77" s="34"/>
      <c r="M77" s="31"/>
      <c r="N77" s="169"/>
    </row>
    <row r="78" spans="1:14" ht="14.25" thickBot="1">
      <c r="A78" s="221"/>
      <c r="B78" s="15" t="s">
        <v>31</v>
      </c>
      <c r="C78" s="16">
        <f t="shared" ref="C78:K78" si="17">C66+C68+C69+C70+C71+C72+C73+C74</f>
        <v>201.73742200000004</v>
      </c>
      <c r="D78" s="16">
        <f t="shared" si="17"/>
        <v>832.22043099999996</v>
      </c>
      <c r="E78" s="16">
        <f t="shared" si="17"/>
        <v>971.90377599999999</v>
      </c>
      <c r="F78" s="151">
        <f t="shared" ref="F78:F84" si="18">(D78-E78)/E78*100</f>
        <v>-14.372137288619818</v>
      </c>
      <c r="G78" s="16">
        <f t="shared" si="17"/>
        <v>5287</v>
      </c>
      <c r="H78" s="16">
        <f t="shared" si="17"/>
        <v>1535435.8148960001</v>
      </c>
      <c r="I78" s="16">
        <f t="shared" si="17"/>
        <v>743</v>
      </c>
      <c r="J78" s="16">
        <f t="shared" si="17"/>
        <v>35.499092999999995</v>
      </c>
      <c r="K78" s="16">
        <f t="shared" si="17"/>
        <v>447.61163199999999</v>
      </c>
      <c r="L78" s="16">
        <f>L66+L68+L69+L70+L71+L72+L73+L74</f>
        <v>481.84062</v>
      </c>
      <c r="M78" s="16">
        <f t="shared" si="16"/>
        <v>-7.1037987623376404</v>
      </c>
      <c r="N78" s="170">
        <f>D78/D339*100</f>
        <v>0.78776224950718265</v>
      </c>
    </row>
    <row r="79" spans="1:14" ht="14.25" thickTop="1">
      <c r="A79" s="230" t="s">
        <v>36</v>
      </c>
      <c r="B79" s="195" t="s">
        <v>19</v>
      </c>
      <c r="C79" s="23">
        <v>116.06019999999999</v>
      </c>
      <c r="D79" s="23">
        <v>1127.8046999999999</v>
      </c>
      <c r="E79" s="11">
        <v>1187.9940999999999</v>
      </c>
      <c r="F79" s="150">
        <f t="shared" si="18"/>
        <v>-5.0664729732243607</v>
      </c>
      <c r="G79" s="23">
        <v>9538</v>
      </c>
      <c r="H79" s="23">
        <v>987242.13280000002</v>
      </c>
      <c r="I79" s="23">
        <v>816</v>
      </c>
      <c r="J79" s="23">
        <v>73.661699999999996</v>
      </c>
      <c r="K79" s="23">
        <v>652.55330000000004</v>
      </c>
      <c r="L79" s="23">
        <v>850.85749999999996</v>
      </c>
      <c r="M79" s="31">
        <f t="shared" si="16"/>
        <v>-23.306393843857514</v>
      </c>
      <c r="N79" s="169">
        <f t="shared" ref="N79:N84" si="19">D79/D327*100</f>
        <v>1.8807476357621435</v>
      </c>
    </row>
    <row r="80" spans="1:14">
      <c r="A80" s="231"/>
      <c r="B80" s="195" t="s">
        <v>20</v>
      </c>
      <c r="C80" s="23">
        <v>36.514499999999998</v>
      </c>
      <c r="D80" s="23">
        <v>173.32249999999999</v>
      </c>
      <c r="E80" s="23">
        <v>352.08359999999999</v>
      </c>
      <c r="F80" s="150">
        <f t="shared" si="18"/>
        <v>-50.772344977158838</v>
      </c>
      <c r="G80" s="23">
        <v>1874</v>
      </c>
      <c r="H80" s="23">
        <v>37503.4</v>
      </c>
      <c r="I80" s="23">
        <v>282</v>
      </c>
      <c r="J80" s="23">
        <v>17.290500000000002</v>
      </c>
      <c r="K80" s="23">
        <v>210.8158</v>
      </c>
      <c r="L80" s="23">
        <v>382.553</v>
      </c>
      <c r="M80" s="31">
        <f t="shared" si="16"/>
        <v>-44.892393995080418</v>
      </c>
      <c r="N80" s="169">
        <f t="shared" si="19"/>
        <v>1.2368157389443091</v>
      </c>
    </row>
    <row r="81" spans="1:14">
      <c r="A81" s="231"/>
      <c r="B81" s="195" t="s">
        <v>21</v>
      </c>
      <c r="C81" s="23">
        <v>4.7251000000000003</v>
      </c>
      <c r="D81" s="23">
        <v>23.895800000000001</v>
      </c>
      <c r="E81" s="23">
        <v>23.15</v>
      </c>
      <c r="F81" s="150">
        <f t="shared" si="18"/>
        <v>3.221598272138241</v>
      </c>
      <c r="G81" s="23">
        <v>45</v>
      </c>
      <c r="H81" s="23">
        <v>121682.39780000001</v>
      </c>
      <c r="I81" s="23">
        <v>5</v>
      </c>
      <c r="J81" s="23">
        <v>0</v>
      </c>
      <c r="K81" s="23">
        <v>10.789</v>
      </c>
      <c r="L81" s="23">
        <v>1.9053</v>
      </c>
      <c r="M81" s="31">
        <f t="shared" si="16"/>
        <v>466.26253083503906</v>
      </c>
      <c r="N81" s="169">
        <f t="shared" si="19"/>
        <v>0.71197729336194415</v>
      </c>
    </row>
    <row r="82" spans="1:14">
      <c r="A82" s="231"/>
      <c r="B82" s="195" t="s">
        <v>22</v>
      </c>
      <c r="C82" s="23">
        <v>0.3826</v>
      </c>
      <c r="D82" s="23">
        <v>5.0285000000000002</v>
      </c>
      <c r="E82" s="23">
        <v>5.3992000000000004</v>
      </c>
      <c r="F82" s="150">
        <f t="shared" si="18"/>
        <v>-6.8658319751074268</v>
      </c>
      <c r="G82" s="23">
        <v>424</v>
      </c>
      <c r="H82" s="23">
        <v>27988.567200000001</v>
      </c>
      <c r="I82" s="23">
        <v>11</v>
      </c>
      <c r="J82" s="23">
        <v>0.55149999999999999</v>
      </c>
      <c r="K82" s="23">
        <v>1.4715</v>
      </c>
      <c r="L82" s="23">
        <v>8.6410999999999998</v>
      </c>
      <c r="M82" s="31">
        <f t="shared" si="16"/>
        <v>-82.970918054414369</v>
      </c>
      <c r="N82" s="169">
        <f t="shared" si="19"/>
        <v>0.4907988724609143</v>
      </c>
    </row>
    <row r="83" spans="1:14">
      <c r="A83" s="231"/>
      <c r="B83" s="195" t="s">
        <v>23</v>
      </c>
      <c r="C83" s="23">
        <v>4.1483999999999996</v>
      </c>
      <c r="D83" s="23">
        <v>49.570399999999999</v>
      </c>
      <c r="E83" s="23">
        <v>24.2974</v>
      </c>
      <c r="F83" s="150">
        <f t="shared" si="18"/>
        <v>104.01524442944512</v>
      </c>
      <c r="G83" s="23">
        <v>579</v>
      </c>
      <c r="H83" s="23">
        <v>454255.5626</v>
      </c>
      <c r="I83" s="23">
        <v>1</v>
      </c>
      <c r="J83" s="23">
        <v>0</v>
      </c>
      <c r="K83" s="23">
        <v>0</v>
      </c>
      <c r="L83" s="23">
        <v>13.0547</v>
      </c>
      <c r="M83" s="31"/>
      <c r="N83" s="169">
        <f t="shared" si="19"/>
        <v>19.566847182171156</v>
      </c>
    </row>
    <row r="84" spans="1:14">
      <c r="A84" s="231"/>
      <c r="B84" s="195" t="s">
        <v>24</v>
      </c>
      <c r="C84" s="23">
        <v>4.0372000000000003</v>
      </c>
      <c r="D84" s="23">
        <v>39.164400000000001</v>
      </c>
      <c r="E84" s="23">
        <v>75.0274</v>
      </c>
      <c r="F84" s="150">
        <f t="shared" si="18"/>
        <v>-47.799870447329909</v>
      </c>
      <c r="G84" s="23">
        <v>195</v>
      </c>
      <c r="H84" s="23">
        <v>89645.049700000003</v>
      </c>
      <c r="I84" s="23">
        <v>11</v>
      </c>
      <c r="J84" s="23">
        <v>0</v>
      </c>
      <c r="K84" s="23">
        <v>142.3288</v>
      </c>
      <c r="L84" s="23">
        <v>116.378</v>
      </c>
      <c r="M84" s="31">
        <f>(K84-L84)/L84*100</f>
        <v>22.298716252212618</v>
      </c>
      <c r="N84" s="169">
        <f t="shared" si="19"/>
        <v>0.51129583559854153</v>
      </c>
    </row>
    <row r="85" spans="1:14">
      <c r="A85" s="231"/>
      <c r="B85" s="195" t="s">
        <v>25</v>
      </c>
      <c r="C85" s="23">
        <v>0</v>
      </c>
      <c r="D85" s="23">
        <v>0</v>
      </c>
      <c r="E85" s="23">
        <v>0</v>
      </c>
      <c r="F85" s="150"/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31"/>
      <c r="N85" s="169"/>
    </row>
    <row r="86" spans="1:14">
      <c r="A86" s="231"/>
      <c r="B86" s="195" t="s">
        <v>26</v>
      </c>
      <c r="C86" s="23">
        <v>132.75299999999999</v>
      </c>
      <c r="D86" s="23">
        <v>396.01850000000002</v>
      </c>
      <c r="E86" s="23">
        <v>373.11399999999998</v>
      </c>
      <c r="F86" s="150">
        <f>(D86-E86)/E86*100</f>
        <v>6.1387404385791049</v>
      </c>
      <c r="G86" s="23">
        <v>4670</v>
      </c>
      <c r="H86" s="23">
        <v>1300294.96</v>
      </c>
      <c r="I86" s="23">
        <v>520</v>
      </c>
      <c r="J86" s="23">
        <v>23.992699999999999</v>
      </c>
      <c r="K86" s="23">
        <v>259.274</v>
      </c>
      <c r="L86" s="23">
        <v>299.40609999999998</v>
      </c>
      <c r="M86" s="31">
        <f>(K86-L86)/L86*100</f>
        <v>-13.403901924509881</v>
      </c>
      <c r="N86" s="169">
        <f>D86/D334*100</f>
        <v>2.5039646070448742</v>
      </c>
    </row>
    <row r="87" spans="1:14">
      <c r="A87" s="231"/>
      <c r="B87" s="195" t="s">
        <v>27</v>
      </c>
      <c r="C87" s="23">
        <v>0</v>
      </c>
      <c r="D87" s="23">
        <v>0</v>
      </c>
      <c r="E87" s="23"/>
      <c r="F87" s="150" t="e">
        <f>(D87-E87)/E87*100</f>
        <v>#DIV/0!</v>
      </c>
      <c r="G87" s="23"/>
      <c r="H87" s="23"/>
      <c r="I87" s="23">
        <v>0</v>
      </c>
      <c r="J87" s="23">
        <v>0</v>
      </c>
      <c r="K87" s="23">
        <v>0</v>
      </c>
      <c r="L87" s="23">
        <v>0</v>
      </c>
      <c r="M87" s="31" t="e">
        <f>(K87-L87)/L87*100</f>
        <v>#DIV/0!</v>
      </c>
      <c r="N87" s="169">
        <f>D87/D335*100</f>
        <v>0</v>
      </c>
    </row>
    <row r="88" spans="1:14">
      <c r="A88" s="231"/>
      <c r="B88" s="14" t="s">
        <v>28</v>
      </c>
      <c r="C88" s="23">
        <v>0</v>
      </c>
      <c r="D88" s="23">
        <v>0</v>
      </c>
      <c r="E88" s="23">
        <v>0</v>
      </c>
      <c r="F88" s="150" t="e">
        <f>(D88-E88)/E88*100</f>
        <v>#DIV/0!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31"/>
      <c r="N88" s="169">
        <f>D88/D336*100</f>
        <v>0</v>
      </c>
    </row>
    <row r="89" spans="1:14">
      <c r="A89" s="231"/>
      <c r="B89" s="14" t="s">
        <v>29</v>
      </c>
      <c r="C89" s="23">
        <v>0</v>
      </c>
      <c r="D89" s="23">
        <v>0</v>
      </c>
      <c r="E89" s="13">
        <v>0</v>
      </c>
      <c r="F89" s="150"/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31" t="e">
        <f>(K89-L89)/L89*100</f>
        <v>#DIV/0!</v>
      </c>
      <c r="N89" s="169">
        <f>D89/D337*100</f>
        <v>0</v>
      </c>
    </row>
    <row r="90" spans="1:14">
      <c r="A90" s="231"/>
      <c r="B90" s="14" t="s">
        <v>30</v>
      </c>
      <c r="C90" s="33">
        <v>0</v>
      </c>
      <c r="D90" s="33">
        <v>0</v>
      </c>
      <c r="E90" s="33">
        <v>0</v>
      </c>
      <c r="F90" s="150"/>
      <c r="G90" s="61">
        <v>0</v>
      </c>
      <c r="H90" s="61">
        <v>0</v>
      </c>
      <c r="I90" s="77">
        <v>0</v>
      </c>
      <c r="J90" s="23">
        <v>0</v>
      </c>
      <c r="K90" s="23">
        <v>0</v>
      </c>
      <c r="L90" s="13">
        <v>0</v>
      </c>
      <c r="M90" s="31"/>
      <c r="N90" s="169"/>
    </row>
    <row r="91" spans="1:14" ht="14.25" thickBot="1">
      <c r="A91" s="232"/>
      <c r="B91" s="15" t="s">
        <v>31</v>
      </c>
      <c r="C91" s="16">
        <f t="shared" ref="C91:K91" si="20">C79+C81+C82+C83+C84+C85+C86+C87</f>
        <v>262.10649999999998</v>
      </c>
      <c r="D91" s="16">
        <f t="shared" si="20"/>
        <v>1641.4823000000001</v>
      </c>
      <c r="E91" s="16">
        <f t="shared" si="20"/>
        <v>1688.9820999999999</v>
      </c>
      <c r="F91" s="151">
        <f>(D91-E91)/E91*100</f>
        <v>-2.8123329430193382</v>
      </c>
      <c r="G91" s="16">
        <f t="shared" si="20"/>
        <v>15451</v>
      </c>
      <c r="H91" s="16">
        <f t="shared" si="20"/>
        <v>2981108.6700999998</v>
      </c>
      <c r="I91" s="16">
        <f t="shared" si="20"/>
        <v>1364</v>
      </c>
      <c r="J91" s="16">
        <f t="shared" si="20"/>
        <v>98.2059</v>
      </c>
      <c r="K91" s="16">
        <f t="shared" si="20"/>
        <v>1066.4166</v>
      </c>
      <c r="L91" s="16">
        <f>L79+L81+L82+L83+L84+L85+L86+L87</f>
        <v>1290.2427</v>
      </c>
      <c r="M91" s="16">
        <f>(K91-L91)/L91*100</f>
        <v>-17.347596696342478</v>
      </c>
      <c r="N91" s="170">
        <f>D91/D339*100</f>
        <v>1.5537924100474583</v>
      </c>
    </row>
    <row r="92" spans="1:14" ht="14.25" thickTop="1"/>
    <row r="95" spans="1:14" s="57" customFormat="1" ht="18.75">
      <c r="A95" s="215" t="str">
        <f>A1</f>
        <v>2021年1-9月丹东市财产保险业务统计表</v>
      </c>
      <c r="B95" s="215"/>
      <c r="C95" s="215"/>
      <c r="D95" s="215"/>
      <c r="E95" s="215"/>
      <c r="F95" s="215"/>
      <c r="G95" s="215"/>
      <c r="H95" s="215"/>
      <c r="I95" s="215"/>
      <c r="J95" s="215"/>
      <c r="K95" s="215"/>
      <c r="L95" s="215"/>
      <c r="M95" s="215"/>
      <c r="N95" s="215"/>
    </row>
    <row r="96" spans="1:14" s="57" customFormat="1" ht="14.25" thickBot="1">
      <c r="B96" s="59" t="s">
        <v>0</v>
      </c>
      <c r="C96" s="58"/>
      <c r="D96" s="58"/>
      <c r="F96" s="148"/>
      <c r="G96" s="73" t="str">
        <f>G2</f>
        <v>（2021年1-9月）</v>
      </c>
      <c r="H96" s="58"/>
      <c r="I96" s="58"/>
      <c r="J96" s="58"/>
      <c r="K96" s="58"/>
      <c r="L96" s="59" t="s">
        <v>1</v>
      </c>
      <c r="N96" s="168"/>
    </row>
    <row r="97" spans="1:14">
      <c r="A97" s="219" t="s">
        <v>37</v>
      </c>
      <c r="B97" s="9" t="s">
        <v>3</v>
      </c>
      <c r="C97" s="224" t="s">
        <v>4</v>
      </c>
      <c r="D97" s="225"/>
      <c r="E97" s="225"/>
      <c r="F97" s="226"/>
      <c r="G97" s="216" t="s">
        <v>5</v>
      </c>
      <c r="H97" s="216"/>
      <c r="I97" s="216" t="s">
        <v>6</v>
      </c>
      <c r="J97" s="216"/>
      <c r="K97" s="216"/>
      <c r="L97" s="216"/>
      <c r="M97" s="216"/>
      <c r="N97" s="222" t="s">
        <v>7</v>
      </c>
    </row>
    <row r="98" spans="1:14">
      <c r="A98" s="220"/>
      <c r="B98" s="10" t="s">
        <v>8</v>
      </c>
      <c r="C98" s="227" t="s">
        <v>9</v>
      </c>
      <c r="D98" s="227" t="s">
        <v>10</v>
      </c>
      <c r="E98" s="227" t="s">
        <v>11</v>
      </c>
      <c r="F98" s="154" t="s">
        <v>12</v>
      </c>
      <c r="G98" s="218" t="s">
        <v>13</v>
      </c>
      <c r="H98" s="218" t="s">
        <v>14</v>
      </c>
      <c r="I98" s="195" t="s">
        <v>13</v>
      </c>
      <c r="J98" s="218" t="s">
        <v>15</v>
      </c>
      <c r="K98" s="218"/>
      <c r="L98" s="218"/>
      <c r="M98" s="195" t="s">
        <v>12</v>
      </c>
      <c r="N98" s="223"/>
    </row>
    <row r="99" spans="1:14">
      <c r="A99" s="220"/>
      <c r="B99" s="164" t="s">
        <v>16</v>
      </c>
      <c r="C99" s="228"/>
      <c r="D99" s="228"/>
      <c r="E99" s="228"/>
      <c r="F99" s="155" t="s">
        <v>17</v>
      </c>
      <c r="G99" s="218"/>
      <c r="H99" s="218"/>
      <c r="I99" s="33" t="s">
        <v>18</v>
      </c>
      <c r="J99" s="195" t="s">
        <v>9</v>
      </c>
      <c r="K99" s="195" t="s">
        <v>10</v>
      </c>
      <c r="L99" s="195" t="s">
        <v>11</v>
      </c>
      <c r="M99" s="195" t="s">
        <v>17</v>
      </c>
      <c r="N99" s="196" t="s">
        <v>17</v>
      </c>
    </row>
    <row r="100" spans="1:14">
      <c r="A100" s="220"/>
      <c r="B100" s="195" t="s">
        <v>19</v>
      </c>
      <c r="C100" s="75">
        <v>99.31</v>
      </c>
      <c r="D100" s="75">
        <v>661.57</v>
      </c>
      <c r="E100" s="75">
        <v>1095.8599999999999</v>
      </c>
      <c r="F100" s="150">
        <f>(D100-E100)/E100*100</f>
        <v>-39.63006223422699</v>
      </c>
      <c r="G100" s="75">
        <v>4960</v>
      </c>
      <c r="H100" s="75">
        <v>361025</v>
      </c>
      <c r="I100" s="72">
        <v>832</v>
      </c>
      <c r="J100" s="72">
        <v>90.97</v>
      </c>
      <c r="K100" s="72">
        <v>602.58000000000004</v>
      </c>
      <c r="L100" s="72">
        <v>605.25</v>
      </c>
      <c r="M100" s="31">
        <f>(K100-L100)/L100*100</f>
        <v>-0.44114002478314068</v>
      </c>
      <c r="N100" s="169">
        <f t="shared" ref="N100:N105" si="21">D100/D327*100</f>
        <v>1.1032461678792094</v>
      </c>
    </row>
    <row r="101" spans="1:14">
      <c r="A101" s="220"/>
      <c r="B101" s="195" t="s">
        <v>20</v>
      </c>
      <c r="C101" s="75">
        <v>42.12</v>
      </c>
      <c r="D101" s="75">
        <v>207.42</v>
      </c>
      <c r="E101" s="75">
        <v>219.43</v>
      </c>
      <c r="F101" s="150">
        <f>(D101-E101)/E101*100</f>
        <v>-5.4732716583876497</v>
      </c>
      <c r="G101" s="75">
        <v>1978</v>
      </c>
      <c r="H101" s="75">
        <v>39580</v>
      </c>
      <c r="I101" s="72">
        <v>294</v>
      </c>
      <c r="J101" s="72">
        <v>22.1</v>
      </c>
      <c r="K101" s="72">
        <v>164.08</v>
      </c>
      <c r="L101" s="72">
        <v>237.21</v>
      </c>
      <c r="M101" s="31">
        <f>(K101-L101)/L101*100</f>
        <v>-30.829223051304748</v>
      </c>
      <c r="N101" s="169">
        <f t="shared" si="21"/>
        <v>1.4801328192925247</v>
      </c>
    </row>
    <row r="102" spans="1:14">
      <c r="A102" s="220"/>
      <c r="B102" s="195" t="s">
        <v>21</v>
      </c>
      <c r="C102" s="75"/>
      <c r="D102" s="75">
        <v>22.14</v>
      </c>
      <c r="E102" s="75">
        <v>27.52</v>
      </c>
      <c r="F102" s="150">
        <f>(D102-E102)/E102*100</f>
        <v>-19.549418604651159</v>
      </c>
      <c r="G102" s="75">
        <v>12</v>
      </c>
      <c r="H102" s="75">
        <v>55959.7</v>
      </c>
      <c r="I102" s="72"/>
      <c r="J102" s="72"/>
      <c r="K102" s="72"/>
      <c r="L102" s="72"/>
      <c r="M102" s="31" t="e">
        <f>(K102-L102)/L102*100</f>
        <v>#DIV/0!</v>
      </c>
      <c r="N102" s="169">
        <f t="shared" si="21"/>
        <v>0.65966309037711401</v>
      </c>
    </row>
    <row r="103" spans="1:14">
      <c r="A103" s="220"/>
      <c r="B103" s="195" t="s">
        <v>22</v>
      </c>
      <c r="C103" s="75"/>
      <c r="D103" s="75">
        <v>0.05</v>
      </c>
      <c r="E103" s="75"/>
      <c r="F103" s="150" t="e">
        <f>(D103-E103)/E103*100</f>
        <v>#DIV/0!</v>
      </c>
      <c r="G103" s="75">
        <v>3</v>
      </c>
      <c r="H103" s="75">
        <v>220</v>
      </c>
      <c r="I103" s="72"/>
      <c r="J103" s="72"/>
      <c r="K103" s="72"/>
      <c r="L103" s="72"/>
      <c r="M103" s="31"/>
      <c r="N103" s="169">
        <f t="shared" si="21"/>
        <v>4.8801717456588879E-3</v>
      </c>
    </row>
    <row r="104" spans="1:14">
      <c r="A104" s="220"/>
      <c r="B104" s="195" t="s">
        <v>23</v>
      </c>
      <c r="C104" s="75"/>
      <c r="D104" s="75"/>
      <c r="E104" s="75">
        <v>7.0000000000000007E-2</v>
      </c>
      <c r="F104" s="150"/>
      <c r="G104" s="75"/>
      <c r="H104" s="75"/>
      <c r="I104" s="72"/>
      <c r="J104" s="72"/>
      <c r="K104" s="72"/>
      <c r="L104" s="72"/>
      <c r="M104" s="31"/>
      <c r="N104" s="169">
        <f t="shared" si="21"/>
        <v>0</v>
      </c>
    </row>
    <row r="105" spans="1:14">
      <c r="A105" s="220"/>
      <c r="B105" s="195" t="s">
        <v>24</v>
      </c>
      <c r="C105" s="75">
        <v>10.45</v>
      </c>
      <c r="D105" s="75">
        <v>46.61</v>
      </c>
      <c r="E105" s="75">
        <v>66.13</v>
      </c>
      <c r="F105" s="150">
        <f>(D105-E105)/E105*100</f>
        <v>-29.517616815363674</v>
      </c>
      <c r="G105" s="75">
        <v>309</v>
      </c>
      <c r="H105" s="75">
        <v>132190.45000000001</v>
      </c>
      <c r="I105" s="72">
        <v>27</v>
      </c>
      <c r="J105" s="72">
        <v>0.43</v>
      </c>
      <c r="K105" s="72">
        <v>18</v>
      </c>
      <c r="L105" s="72">
        <v>11.77</v>
      </c>
      <c r="M105" s="31">
        <f>(K105-L105)/L105*100</f>
        <v>52.931180968564149</v>
      </c>
      <c r="N105" s="169">
        <f t="shared" si="21"/>
        <v>0.60849901689411856</v>
      </c>
    </row>
    <row r="106" spans="1:14">
      <c r="A106" s="220"/>
      <c r="B106" s="195" t="s">
        <v>25</v>
      </c>
      <c r="C106" s="75"/>
      <c r="D106" s="75">
        <v>14.53</v>
      </c>
      <c r="E106" s="75"/>
      <c r="F106" s="150"/>
      <c r="G106" s="75">
        <v>28</v>
      </c>
      <c r="H106" s="75">
        <v>297.36</v>
      </c>
      <c r="I106" s="72"/>
      <c r="J106" s="72"/>
      <c r="K106" s="72"/>
      <c r="L106" s="72"/>
      <c r="M106" s="31"/>
      <c r="N106" s="169"/>
    </row>
    <row r="107" spans="1:14">
      <c r="A107" s="220"/>
      <c r="B107" s="195" t="s">
        <v>26</v>
      </c>
      <c r="C107" s="75">
        <v>2.21</v>
      </c>
      <c r="D107" s="75">
        <v>39.049999999999997</v>
      </c>
      <c r="E107" s="75">
        <v>23.56</v>
      </c>
      <c r="F107" s="150">
        <f>(D107-E107)/E107*100</f>
        <v>65.747028862478771</v>
      </c>
      <c r="G107" s="75">
        <v>1993</v>
      </c>
      <c r="H107" s="75">
        <v>60362.92</v>
      </c>
      <c r="I107" s="72">
        <v>10</v>
      </c>
      <c r="J107" s="72">
        <v>0.57999999999999996</v>
      </c>
      <c r="K107" s="72">
        <v>10.99</v>
      </c>
      <c r="L107" s="72">
        <v>29.27</v>
      </c>
      <c r="M107" s="31">
        <f>(K107-L107)/L107*100</f>
        <v>-62.453023573624876</v>
      </c>
      <c r="N107" s="169">
        <f>D107/D334*100</f>
        <v>0.24690719727765831</v>
      </c>
    </row>
    <row r="108" spans="1:14">
      <c r="A108" s="220"/>
      <c r="B108" s="195" t="s">
        <v>27</v>
      </c>
      <c r="C108" s="34"/>
      <c r="D108" s="34">
        <v>6.0000000000000001E-3</v>
      </c>
      <c r="E108" s="34"/>
      <c r="F108" s="150"/>
      <c r="G108" s="34">
        <v>5</v>
      </c>
      <c r="H108" s="34">
        <v>14</v>
      </c>
      <c r="I108" s="31"/>
      <c r="J108" s="31"/>
      <c r="K108" s="31"/>
      <c r="L108" s="31"/>
      <c r="M108" s="31"/>
      <c r="N108" s="169"/>
    </row>
    <row r="109" spans="1:14">
      <c r="A109" s="220"/>
      <c r="B109" s="14" t="s">
        <v>28</v>
      </c>
      <c r="C109" s="34"/>
      <c r="D109" s="34"/>
      <c r="E109" s="34"/>
      <c r="F109" s="150"/>
      <c r="G109" s="34"/>
      <c r="H109" s="34"/>
      <c r="I109" s="34"/>
      <c r="J109" s="34"/>
      <c r="K109" s="34"/>
      <c r="L109" s="34"/>
      <c r="M109" s="31"/>
      <c r="N109" s="169"/>
    </row>
    <row r="110" spans="1:14">
      <c r="A110" s="220"/>
      <c r="B110" s="14" t="s">
        <v>29</v>
      </c>
      <c r="C110" s="34"/>
      <c r="D110" s="34"/>
      <c r="E110" s="34"/>
      <c r="F110" s="150"/>
      <c r="G110" s="34"/>
      <c r="H110" s="34"/>
      <c r="I110" s="34"/>
      <c r="J110" s="34"/>
      <c r="K110" s="34"/>
      <c r="L110" s="34"/>
      <c r="M110" s="31"/>
      <c r="N110" s="169"/>
    </row>
    <row r="111" spans="1:14">
      <c r="A111" s="220"/>
      <c r="B111" s="14" t="s">
        <v>30</v>
      </c>
      <c r="C111" s="34"/>
      <c r="D111" s="34"/>
      <c r="E111" s="34"/>
      <c r="F111" s="150"/>
      <c r="G111" s="34"/>
      <c r="H111" s="34"/>
      <c r="I111" s="34"/>
      <c r="J111" s="34"/>
      <c r="K111" s="34"/>
      <c r="L111" s="34"/>
      <c r="M111" s="31"/>
      <c r="N111" s="169"/>
    </row>
    <row r="112" spans="1:14" ht="14.25" thickBot="1">
      <c r="A112" s="221"/>
      <c r="B112" s="15" t="s">
        <v>31</v>
      </c>
      <c r="C112" s="16">
        <f t="shared" ref="C112:L112" si="22">C100+C102+C103+C104+C105+C106+C107+C108</f>
        <v>111.97</v>
      </c>
      <c r="D112" s="16">
        <f t="shared" si="22"/>
        <v>783.9559999999999</v>
      </c>
      <c r="E112" s="16">
        <f t="shared" si="22"/>
        <v>1213.1399999999999</v>
      </c>
      <c r="F112" s="151">
        <f>(D112-E112)/E112*100</f>
        <v>-35.377944837364197</v>
      </c>
      <c r="G112" s="16">
        <f t="shared" si="22"/>
        <v>7310</v>
      </c>
      <c r="H112" s="16">
        <f t="shared" si="22"/>
        <v>610069.43000000005</v>
      </c>
      <c r="I112" s="16">
        <f t="shared" si="22"/>
        <v>869</v>
      </c>
      <c r="J112" s="16">
        <f t="shared" si="22"/>
        <v>91.98</v>
      </c>
      <c r="K112" s="16">
        <f t="shared" si="22"/>
        <v>631.57000000000005</v>
      </c>
      <c r="L112" s="16">
        <f t="shared" si="22"/>
        <v>646.29</v>
      </c>
      <c r="M112" s="16">
        <f>(K112-L112)/L112*100</f>
        <v>-2.2776153120116223</v>
      </c>
      <c r="N112" s="170">
        <f>D112/D339*100</f>
        <v>0.74207616043813862</v>
      </c>
    </row>
    <row r="113" spans="1:14" ht="14.25" thickTop="1">
      <c r="A113" s="230" t="s">
        <v>90</v>
      </c>
      <c r="B113" s="18" t="s">
        <v>19</v>
      </c>
      <c r="C113" s="34">
        <v>48.303856000000003</v>
      </c>
      <c r="D113" s="34">
        <v>234.51917499999999</v>
      </c>
      <c r="E113" s="34">
        <v>240.18100499999997</v>
      </c>
      <c r="F113" s="152">
        <f>(D113-E113)/E113*100</f>
        <v>-2.3573179735841232</v>
      </c>
      <c r="G113" s="34">
        <v>2111</v>
      </c>
      <c r="H113" s="34">
        <v>186756.06771800001</v>
      </c>
      <c r="I113" s="34">
        <v>499</v>
      </c>
      <c r="J113" s="34">
        <v>112.02208200000001</v>
      </c>
      <c r="K113" s="34">
        <v>123.54308200000001</v>
      </c>
      <c r="L113" s="34">
        <v>24.867289000000003</v>
      </c>
      <c r="M113" s="109">
        <f t="shared" ref="M113:M128" si="23">(K113-L113)/L113*100</f>
        <v>396.80961201681453</v>
      </c>
      <c r="N113" s="171">
        <f>D113/D327*100</f>
        <v>0.39108844281473415</v>
      </c>
    </row>
    <row r="114" spans="1:14">
      <c r="A114" s="231"/>
      <c r="B114" s="195" t="s">
        <v>20</v>
      </c>
      <c r="C114" s="34">
        <v>24.379940999999999</v>
      </c>
      <c r="D114" s="34">
        <v>48.699509999999997</v>
      </c>
      <c r="E114" s="34">
        <v>41.793009000000005</v>
      </c>
      <c r="F114" s="150">
        <f>(D114-E114)/E114*100</f>
        <v>16.52549353409799</v>
      </c>
      <c r="G114" s="34">
        <v>613</v>
      </c>
      <c r="H114" s="34">
        <v>12260</v>
      </c>
      <c r="I114" s="34">
        <v>132</v>
      </c>
      <c r="J114" s="34">
        <v>8.7785010000000003</v>
      </c>
      <c r="K114" s="34">
        <v>9.4485010000000003</v>
      </c>
      <c r="L114" s="34">
        <v>4.6903389999999998</v>
      </c>
      <c r="M114" s="31">
        <f t="shared" si="23"/>
        <v>101.44601488293279</v>
      </c>
      <c r="N114" s="169">
        <f>D114/D328*100</f>
        <v>0.34751587616654372</v>
      </c>
    </row>
    <row r="115" spans="1:14">
      <c r="A115" s="231"/>
      <c r="B115" s="195" t="s">
        <v>21</v>
      </c>
      <c r="C115" s="34">
        <v>0</v>
      </c>
      <c r="D115" s="34">
        <v>2.3207550000000001</v>
      </c>
      <c r="E115" s="34">
        <v>0.56603800000000004</v>
      </c>
      <c r="F115" s="150"/>
      <c r="G115" s="34">
        <v>4</v>
      </c>
      <c r="H115" s="34">
        <v>2230</v>
      </c>
      <c r="I115" s="34"/>
      <c r="J115" s="34">
        <v>0</v>
      </c>
      <c r="K115" s="34">
        <v>0</v>
      </c>
      <c r="L115" s="34">
        <v>0</v>
      </c>
      <c r="M115" s="31"/>
      <c r="N115" s="169"/>
    </row>
    <row r="116" spans="1:14">
      <c r="A116" s="231"/>
      <c r="B116" s="195" t="s">
        <v>22</v>
      </c>
      <c r="C116" s="34">
        <v>1.566E-2</v>
      </c>
      <c r="D116" s="34">
        <v>1.566E-2</v>
      </c>
      <c r="E116" s="34">
        <v>0</v>
      </c>
      <c r="F116" s="150"/>
      <c r="G116" s="34">
        <v>1</v>
      </c>
      <c r="H116" s="34">
        <v>127</v>
      </c>
      <c r="I116" s="34"/>
      <c r="J116" s="34">
        <v>0</v>
      </c>
      <c r="K116" s="34">
        <v>0</v>
      </c>
      <c r="L116" s="34">
        <v>0</v>
      </c>
      <c r="M116" s="31"/>
      <c r="N116" s="169"/>
    </row>
    <row r="117" spans="1:14">
      <c r="A117" s="231"/>
      <c r="B117" s="195" t="s">
        <v>23</v>
      </c>
      <c r="C117" s="34">
        <v>0</v>
      </c>
      <c r="D117" s="34">
        <v>0.81045400000000001</v>
      </c>
      <c r="E117" s="34">
        <v>1.5094339999999999</v>
      </c>
      <c r="F117" s="150"/>
      <c r="G117" s="34">
        <v>3</v>
      </c>
      <c r="H117" s="34">
        <v>1794.0110199999999</v>
      </c>
      <c r="I117" s="34"/>
      <c r="J117" s="34">
        <v>0</v>
      </c>
      <c r="K117" s="34">
        <v>0</v>
      </c>
      <c r="L117" s="34">
        <v>0</v>
      </c>
      <c r="M117" s="31"/>
      <c r="N117" s="169"/>
    </row>
    <row r="118" spans="1:14">
      <c r="A118" s="231"/>
      <c r="B118" s="195" t="s">
        <v>24</v>
      </c>
      <c r="C118" s="34">
        <v>2.8679240000000004</v>
      </c>
      <c r="D118" s="34">
        <v>45.663170000000001</v>
      </c>
      <c r="E118" s="34">
        <v>32.319051999999999</v>
      </c>
      <c r="F118" s="150">
        <f>(D118-E118)/E118*100</f>
        <v>41.288704879091135</v>
      </c>
      <c r="G118" s="34">
        <v>86</v>
      </c>
      <c r="H118" s="34">
        <v>98433.638900000005</v>
      </c>
      <c r="I118" s="34"/>
      <c r="J118" s="34">
        <v>5.0289139999999994</v>
      </c>
      <c r="K118" s="34">
        <v>5.0893579999999998</v>
      </c>
      <c r="L118" s="34">
        <v>0</v>
      </c>
      <c r="M118" s="31"/>
      <c r="N118" s="169">
        <f>D118/D332*100</f>
        <v>0.59613804019028127</v>
      </c>
    </row>
    <row r="119" spans="1:14">
      <c r="A119" s="231"/>
      <c r="B119" s="195" t="s">
        <v>25</v>
      </c>
      <c r="C119" s="34">
        <v>0.10398499999999999</v>
      </c>
      <c r="D119" s="34">
        <v>25.842389999999998</v>
      </c>
      <c r="E119" s="34">
        <v>0</v>
      </c>
      <c r="F119" s="150"/>
      <c r="G119" s="34">
        <v>5</v>
      </c>
      <c r="H119" s="34">
        <v>635.76535999999999</v>
      </c>
      <c r="I119" s="34"/>
      <c r="J119" s="34">
        <v>0</v>
      </c>
      <c r="K119" s="34">
        <v>0</v>
      </c>
      <c r="L119" s="34">
        <v>0</v>
      </c>
      <c r="M119" s="31"/>
      <c r="N119" s="169"/>
    </row>
    <row r="120" spans="1:14">
      <c r="A120" s="231"/>
      <c r="B120" s="195" t="s">
        <v>26</v>
      </c>
      <c r="C120" s="34">
        <v>34.313113999999999</v>
      </c>
      <c r="D120" s="34">
        <v>113.552594</v>
      </c>
      <c r="E120" s="34">
        <v>5.9089550000000006</v>
      </c>
      <c r="F120" s="150">
        <f>(D120-E120)/E120*100</f>
        <v>1821.7034822570145</v>
      </c>
      <c r="G120" s="34">
        <v>1085</v>
      </c>
      <c r="H120" s="34">
        <v>269374.11369999999</v>
      </c>
      <c r="I120" s="34"/>
      <c r="J120" s="34">
        <v>1.6103829999999999</v>
      </c>
      <c r="K120" s="34">
        <v>1.6103829999999999</v>
      </c>
      <c r="L120" s="34">
        <v>0</v>
      </c>
      <c r="M120" s="31"/>
      <c r="N120" s="169">
        <f>D120/D334*100</f>
        <v>0.71797574207804971</v>
      </c>
    </row>
    <row r="121" spans="1:14">
      <c r="A121" s="231"/>
      <c r="B121" s="195" t="s">
        <v>27</v>
      </c>
      <c r="C121" s="31">
        <v>0</v>
      </c>
      <c r="D121" s="31">
        <v>0</v>
      </c>
      <c r="E121" s="31">
        <v>0</v>
      </c>
      <c r="F121" s="150"/>
      <c r="G121" s="34">
        <v>30</v>
      </c>
      <c r="H121" s="34">
        <v>26451</v>
      </c>
      <c r="I121" s="34"/>
      <c r="J121" s="34">
        <v>0</v>
      </c>
      <c r="K121" s="34">
        <v>0</v>
      </c>
      <c r="L121" s="34">
        <v>0</v>
      </c>
      <c r="M121" s="31"/>
      <c r="N121" s="169"/>
    </row>
    <row r="122" spans="1:14">
      <c r="A122" s="231"/>
      <c r="B122" s="14" t="s">
        <v>28</v>
      </c>
      <c r="C122" s="34">
        <v>0</v>
      </c>
      <c r="D122" s="34">
        <v>0</v>
      </c>
      <c r="E122" s="34">
        <v>0</v>
      </c>
      <c r="F122" s="150"/>
      <c r="G122" s="34"/>
      <c r="H122" s="34"/>
      <c r="I122" s="34"/>
      <c r="J122" s="34">
        <v>0</v>
      </c>
      <c r="K122" s="34"/>
      <c r="L122" s="34"/>
      <c r="M122" s="31"/>
      <c r="N122" s="169"/>
    </row>
    <row r="123" spans="1:14">
      <c r="A123" s="231"/>
      <c r="B123" s="14" t="s">
        <v>29</v>
      </c>
      <c r="C123" s="34">
        <v>0</v>
      </c>
      <c r="D123" s="34">
        <v>0</v>
      </c>
      <c r="E123" s="34">
        <v>0</v>
      </c>
      <c r="F123" s="150"/>
      <c r="G123" s="34"/>
      <c r="H123" s="34"/>
      <c r="I123" s="34"/>
      <c r="J123" s="34">
        <v>0</v>
      </c>
      <c r="K123" s="34">
        <v>0</v>
      </c>
      <c r="L123" s="34"/>
      <c r="M123" s="31"/>
      <c r="N123" s="169"/>
    </row>
    <row r="124" spans="1:14">
      <c r="A124" s="231"/>
      <c r="B124" s="14" t="s">
        <v>30</v>
      </c>
      <c r="C124" s="34">
        <v>0</v>
      </c>
      <c r="D124" s="34">
        <v>0</v>
      </c>
      <c r="E124" s="34">
        <v>0</v>
      </c>
      <c r="F124" s="150"/>
      <c r="G124" s="31"/>
      <c r="H124" s="31"/>
      <c r="I124" s="31"/>
      <c r="J124" s="31">
        <v>0</v>
      </c>
      <c r="K124" s="31"/>
      <c r="L124" s="31"/>
      <c r="M124" s="31"/>
      <c r="N124" s="169"/>
    </row>
    <row r="125" spans="1:14" ht="14.25" thickBot="1">
      <c r="A125" s="232"/>
      <c r="B125" s="15" t="s">
        <v>31</v>
      </c>
      <c r="C125" s="16">
        <f t="shared" ref="C125:L125" si="24">C113+C115+C116+C117+C118+C119+C120+C121</f>
        <v>85.604539000000003</v>
      </c>
      <c r="D125" s="16">
        <f t="shared" si="24"/>
        <v>422.724198</v>
      </c>
      <c r="E125" s="16">
        <f t="shared" si="24"/>
        <v>280.48448399999995</v>
      </c>
      <c r="F125" s="151">
        <f t="shared" ref="F125:F131" si="25">(D125-E125)/E125*100</f>
        <v>50.712150622920049</v>
      </c>
      <c r="G125" s="16">
        <f t="shared" si="24"/>
        <v>3325</v>
      </c>
      <c r="H125" s="16">
        <f t="shared" si="24"/>
        <v>585801.5966980001</v>
      </c>
      <c r="I125" s="16">
        <f t="shared" si="24"/>
        <v>499</v>
      </c>
      <c r="J125" s="16">
        <f t="shared" si="24"/>
        <v>118.66137900000001</v>
      </c>
      <c r="K125" s="16">
        <f t="shared" si="24"/>
        <v>130.24282300000002</v>
      </c>
      <c r="L125" s="16">
        <f t="shared" si="24"/>
        <v>24.867289000000003</v>
      </c>
      <c r="M125" s="16">
        <f t="shared" si="23"/>
        <v>423.75159592185543</v>
      </c>
      <c r="N125" s="170">
        <f>D125/D339*100</f>
        <v>0.40014178063071332</v>
      </c>
    </row>
    <row r="126" spans="1:14" ht="14.25" thickTop="1">
      <c r="A126" s="230" t="s">
        <v>38</v>
      </c>
      <c r="B126" s="195" t="s">
        <v>19</v>
      </c>
      <c r="C126" s="71">
        <v>270.70657599999998</v>
      </c>
      <c r="D126" s="76">
        <v>1919.982653</v>
      </c>
      <c r="E126" s="76">
        <v>2321.0495409999999</v>
      </c>
      <c r="F126" s="150">
        <f t="shared" si="25"/>
        <v>-17.279548795292165</v>
      </c>
      <c r="G126" s="78">
        <v>11427</v>
      </c>
      <c r="H126" s="78">
        <v>1037820.45907</v>
      </c>
      <c r="I126" s="78">
        <v>2523</v>
      </c>
      <c r="J126" s="78">
        <v>75.149197000000001</v>
      </c>
      <c r="K126" s="78">
        <v>1006.814088</v>
      </c>
      <c r="L126" s="78">
        <v>860.09521099999995</v>
      </c>
      <c r="M126" s="31">
        <f t="shared" si="23"/>
        <v>17.05844598639441</v>
      </c>
      <c r="N126" s="169">
        <f t="shared" ref="N126:N131" si="26">D126/D327*100</f>
        <v>3.2017980022020462</v>
      </c>
    </row>
    <row r="127" spans="1:14">
      <c r="A127" s="231"/>
      <c r="B127" s="195" t="s">
        <v>20</v>
      </c>
      <c r="C127" s="72">
        <v>83.226822999999996</v>
      </c>
      <c r="D127" s="78">
        <v>314.93114300000002</v>
      </c>
      <c r="E127" s="78">
        <v>504.17560800000001</v>
      </c>
      <c r="F127" s="150">
        <f t="shared" si="25"/>
        <v>-37.535426545268329</v>
      </c>
      <c r="G127" s="78">
        <v>3036</v>
      </c>
      <c r="H127" s="78">
        <v>60623.4</v>
      </c>
      <c r="I127" s="78">
        <v>822</v>
      </c>
      <c r="J127" s="78">
        <v>22.851181</v>
      </c>
      <c r="K127" s="78"/>
      <c r="L127" s="78">
        <v>330.743201</v>
      </c>
      <c r="M127" s="31">
        <f t="shared" si="23"/>
        <v>-100</v>
      </c>
      <c r="N127" s="169">
        <f t="shared" si="26"/>
        <v>2.2473238866628451</v>
      </c>
    </row>
    <row r="128" spans="1:14">
      <c r="A128" s="231"/>
      <c r="B128" s="195" t="s">
        <v>21</v>
      </c>
      <c r="C128" s="72">
        <v>6.4307869999999996</v>
      </c>
      <c r="D128" s="78">
        <v>19.204777</v>
      </c>
      <c r="E128" s="78">
        <v>15.535311999999999</v>
      </c>
      <c r="F128" s="150">
        <f t="shared" si="25"/>
        <v>23.620156453890342</v>
      </c>
      <c r="G128" s="78">
        <v>52</v>
      </c>
      <c r="H128" s="78">
        <v>30394.447959000001</v>
      </c>
      <c r="I128" s="78">
        <v>1</v>
      </c>
      <c r="J128" s="78">
        <v>0.6</v>
      </c>
      <c r="K128" s="78">
        <v>0.6</v>
      </c>
      <c r="L128" s="78">
        <v>2.324811</v>
      </c>
      <c r="M128" s="31">
        <f t="shared" si="23"/>
        <v>-74.191450401774588</v>
      </c>
      <c r="N128" s="169">
        <f t="shared" si="26"/>
        <v>0.57220788373185727</v>
      </c>
    </row>
    <row r="129" spans="1:14">
      <c r="A129" s="231"/>
      <c r="B129" s="195" t="s">
        <v>22</v>
      </c>
      <c r="C129" s="72">
        <v>0.21837699999999999</v>
      </c>
      <c r="D129" s="78">
        <v>6.8182020000000003</v>
      </c>
      <c r="E129" s="78">
        <v>2.2215780000000001</v>
      </c>
      <c r="F129" s="150">
        <f t="shared" si="25"/>
        <v>206.90806264736148</v>
      </c>
      <c r="G129" s="78">
        <v>573</v>
      </c>
      <c r="H129" s="78">
        <v>303358.5</v>
      </c>
      <c r="I129" s="78">
        <v>10</v>
      </c>
      <c r="J129" s="78">
        <v>0.93</v>
      </c>
      <c r="K129" s="78">
        <v>2.7058</v>
      </c>
      <c r="L129" s="78">
        <v>0.76</v>
      </c>
      <c r="M129" s="31"/>
      <c r="N129" s="169">
        <f t="shared" si="26"/>
        <v>0.6654799351318984</v>
      </c>
    </row>
    <row r="130" spans="1:14">
      <c r="A130" s="231"/>
      <c r="B130" s="195" t="s">
        <v>23</v>
      </c>
      <c r="C130" s="72">
        <v>0.57886400000000005</v>
      </c>
      <c r="D130" s="78">
        <v>0.82952400000000004</v>
      </c>
      <c r="E130" s="78">
        <v>1.6035090000000001</v>
      </c>
      <c r="F130" s="150">
        <f t="shared" si="25"/>
        <v>-48.268204294456716</v>
      </c>
      <c r="G130" s="78">
        <v>147</v>
      </c>
      <c r="H130" s="78">
        <v>44.7</v>
      </c>
      <c r="I130" s="78">
        <v>1</v>
      </c>
      <c r="J130" s="78"/>
      <c r="K130" s="78">
        <v>6.1350000000000002E-2</v>
      </c>
      <c r="L130" s="78"/>
      <c r="M130" s="31"/>
      <c r="N130" s="169">
        <f t="shared" si="26"/>
        <v>0.32743672316429456</v>
      </c>
    </row>
    <row r="131" spans="1:14">
      <c r="A131" s="231"/>
      <c r="B131" s="195" t="s">
        <v>24</v>
      </c>
      <c r="C131" s="72">
        <v>9.4436680000000006</v>
      </c>
      <c r="D131" s="78">
        <v>189.440034</v>
      </c>
      <c r="E131" s="78">
        <v>94.688491999999997</v>
      </c>
      <c r="F131" s="150">
        <f t="shared" si="25"/>
        <v>100.06658676114517</v>
      </c>
      <c r="G131" s="78">
        <v>588</v>
      </c>
      <c r="H131" s="78">
        <v>62279.324999999997</v>
      </c>
      <c r="I131" s="78">
        <v>58</v>
      </c>
      <c r="J131" s="78">
        <v>10.313285199999999</v>
      </c>
      <c r="K131" s="78">
        <v>30.485006200000001</v>
      </c>
      <c r="L131" s="78">
        <v>18.272489</v>
      </c>
      <c r="M131" s="31">
        <f>(K131-L131)/L131*100</f>
        <v>66.835542765958152</v>
      </c>
      <c r="N131" s="169">
        <f t="shared" si="26"/>
        <v>2.4731618633209269</v>
      </c>
    </row>
    <row r="132" spans="1:14">
      <c r="A132" s="231"/>
      <c r="B132" s="195" t="s">
        <v>25</v>
      </c>
      <c r="C132" s="74"/>
      <c r="D132" s="79"/>
      <c r="E132" s="79"/>
      <c r="F132" s="150"/>
      <c r="G132" s="79"/>
      <c r="H132" s="79"/>
      <c r="I132" s="79"/>
      <c r="J132" s="79"/>
      <c r="K132" s="79"/>
      <c r="L132" s="79"/>
      <c r="M132" s="31"/>
      <c r="N132" s="169"/>
    </row>
    <row r="133" spans="1:14">
      <c r="A133" s="231"/>
      <c r="B133" s="195" t="s">
        <v>26</v>
      </c>
      <c r="C133" s="72">
        <v>29.405760999999998</v>
      </c>
      <c r="D133" s="78">
        <v>228.157274</v>
      </c>
      <c r="E133" s="78">
        <v>162.82199199999999</v>
      </c>
      <c r="F133" s="150">
        <f>(D133-E133)/E133*100</f>
        <v>40.126816529796542</v>
      </c>
      <c r="G133" s="78">
        <v>10034</v>
      </c>
      <c r="H133" s="78">
        <v>2062882.91286</v>
      </c>
      <c r="I133" s="78">
        <v>212</v>
      </c>
      <c r="J133" s="78">
        <v>7.9389045999999999</v>
      </c>
      <c r="K133" s="78">
        <v>67.512703599999995</v>
      </c>
      <c r="L133" s="78">
        <v>27.663105999999999</v>
      </c>
      <c r="M133" s="31">
        <f>(K133-L133)/L133*100</f>
        <v>144.05322959757299</v>
      </c>
      <c r="N133" s="169">
        <f>D133/D334*100</f>
        <v>1.4426036635557169</v>
      </c>
    </row>
    <row r="134" spans="1:14">
      <c r="A134" s="231"/>
      <c r="B134" s="195" t="s">
        <v>27</v>
      </c>
      <c r="C134" s="75"/>
      <c r="D134" s="78">
        <v>15.966416000000001</v>
      </c>
      <c r="E134" s="78">
        <v>2.4905659999999998</v>
      </c>
      <c r="F134" s="150">
        <f>(D134-E134)/E134*100</f>
        <v>541.07580365266381</v>
      </c>
      <c r="G134" s="78">
        <v>6</v>
      </c>
      <c r="H134" s="78">
        <v>797.89634599999999</v>
      </c>
      <c r="I134" s="78">
        <v>1</v>
      </c>
      <c r="J134" s="78"/>
      <c r="K134" s="78">
        <v>0.10301100000000001</v>
      </c>
      <c r="L134" s="78"/>
      <c r="M134" s="31"/>
      <c r="N134" s="169">
        <f>D134/D335*100</f>
        <v>0.45679056500674309</v>
      </c>
    </row>
    <row r="135" spans="1:14">
      <c r="A135" s="231"/>
      <c r="B135" s="14" t="s">
        <v>28</v>
      </c>
      <c r="C135" s="75"/>
      <c r="D135" s="80"/>
      <c r="E135" s="80"/>
      <c r="F135" s="150"/>
      <c r="G135" s="80"/>
      <c r="H135" s="80"/>
      <c r="I135" s="81"/>
      <c r="J135" s="80"/>
      <c r="K135" s="80"/>
      <c r="L135" s="81"/>
      <c r="M135" s="31"/>
      <c r="N135" s="169"/>
    </row>
    <row r="136" spans="1:14">
      <c r="A136" s="231"/>
      <c r="B136" s="14" t="s">
        <v>29</v>
      </c>
      <c r="C136" s="75"/>
      <c r="D136" s="75">
        <v>0.17641599999999999</v>
      </c>
      <c r="E136" s="75">
        <v>2.4905659999999998</v>
      </c>
      <c r="F136" s="150"/>
      <c r="G136" s="80">
        <v>2</v>
      </c>
      <c r="H136" s="80">
        <v>25</v>
      </c>
      <c r="I136" s="75">
        <v>1</v>
      </c>
      <c r="J136" s="75"/>
      <c r="K136" s="75">
        <v>0.10301100000000001</v>
      </c>
      <c r="L136" s="75"/>
      <c r="M136" s="31"/>
      <c r="N136" s="169">
        <f>D136/D337*100</f>
        <v>0.25450000384456345</v>
      </c>
    </row>
    <row r="137" spans="1:14">
      <c r="A137" s="231"/>
      <c r="B137" s="14" t="s">
        <v>30</v>
      </c>
      <c r="C137" s="75"/>
      <c r="D137" s="81">
        <v>15.79</v>
      </c>
      <c r="E137" s="81"/>
      <c r="F137" s="150"/>
      <c r="G137" s="81">
        <v>4</v>
      </c>
      <c r="H137" s="81">
        <v>772.89634599999999</v>
      </c>
      <c r="I137" s="75"/>
      <c r="J137" s="75"/>
      <c r="K137" s="75"/>
      <c r="L137" s="80"/>
      <c r="M137" s="31"/>
      <c r="N137" s="169"/>
    </row>
    <row r="138" spans="1:14" ht="14.25" thickBot="1">
      <c r="A138" s="232"/>
      <c r="B138" s="15" t="s">
        <v>31</v>
      </c>
      <c r="C138" s="16">
        <f t="shared" ref="C138:L138" si="27">C126+C128+C129+C130+C131+C132+C133+C134</f>
        <v>316.78403299999997</v>
      </c>
      <c r="D138" s="16">
        <f t="shared" si="27"/>
        <v>2380.3988800000002</v>
      </c>
      <c r="E138" s="16">
        <f t="shared" si="27"/>
        <v>2600.4109899999999</v>
      </c>
      <c r="F138" s="151">
        <f>(D138-E138)/E138*100</f>
        <v>-8.4606668271310337</v>
      </c>
      <c r="G138" s="16">
        <f t="shared" si="27"/>
        <v>22827</v>
      </c>
      <c r="H138" s="16">
        <f t="shared" si="27"/>
        <v>3497578.2412350001</v>
      </c>
      <c r="I138" s="16">
        <f t="shared" si="27"/>
        <v>2806</v>
      </c>
      <c r="J138" s="16">
        <f t="shared" si="27"/>
        <v>94.931386799999999</v>
      </c>
      <c r="K138" s="16">
        <f t="shared" si="27"/>
        <v>1108.2819587999998</v>
      </c>
      <c r="L138" s="16">
        <f t="shared" si="27"/>
        <v>909.11561699999982</v>
      </c>
      <c r="M138" s="16">
        <f>(K138-L138)/L138*100</f>
        <v>21.90770217513489</v>
      </c>
      <c r="N138" s="170">
        <f>D138/D339*100</f>
        <v>2.2532352085852341</v>
      </c>
    </row>
    <row r="139" spans="1:14" ht="14.25" thickTop="1"/>
    <row r="142" spans="1:14" s="57" customFormat="1" ht="18.75">
      <c r="A142" s="215" t="str">
        <f>A1</f>
        <v>2021年1-9月丹东市财产保险业务统计表</v>
      </c>
      <c r="B142" s="215"/>
      <c r="C142" s="215"/>
      <c r="D142" s="215"/>
      <c r="E142" s="215"/>
      <c r="F142" s="215"/>
      <c r="G142" s="215"/>
      <c r="H142" s="215"/>
      <c r="I142" s="215"/>
      <c r="J142" s="215"/>
      <c r="K142" s="215"/>
      <c r="L142" s="215"/>
      <c r="M142" s="215"/>
      <c r="N142" s="215"/>
    </row>
    <row r="143" spans="1:14" s="57" customFormat="1" ht="14.25" thickBot="1">
      <c r="B143" s="59" t="s">
        <v>0</v>
      </c>
      <c r="C143" s="58"/>
      <c r="D143" s="58"/>
      <c r="F143" s="148"/>
      <c r="G143" s="73" t="str">
        <f>G2</f>
        <v>（2021年1-9月）</v>
      </c>
      <c r="H143" s="58"/>
      <c r="I143" s="58"/>
      <c r="J143" s="58"/>
      <c r="K143" s="58"/>
      <c r="L143" s="59" t="s">
        <v>1</v>
      </c>
      <c r="N143" s="168"/>
    </row>
    <row r="144" spans="1:14">
      <c r="A144" s="219" t="s">
        <v>39</v>
      </c>
      <c r="B144" s="162" t="s">
        <v>3</v>
      </c>
      <c r="C144" s="216" t="s">
        <v>4</v>
      </c>
      <c r="D144" s="216"/>
      <c r="E144" s="216"/>
      <c r="F144" s="216"/>
      <c r="G144" s="216" t="s">
        <v>5</v>
      </c>
      <c r="H144" s="216"/>
      <c r="I144" s="216" t="s">
        <v>6</v>
      </c>
      <c r="J144" s="216"/>
      <c r="K144" s="216"/>
      <c r="L144" s="216"/>
      <c r="M144" s="216"/>
      <c r="N144" s="222" t="s">
        <v>7</v>
      </c>
    </row>
    <row r="145" spans="1:14">
      <c r="A145" s="220"/>
      <c r="B145" s="58" t="s">
        <v>8</v>
      </c>
      <c r="C145" s="218" t="s">
        <v>9</v>
      </c>
      <c r="D145" s="218" t="s">
        <v>10</v>
      </c>
      <c r="E145" s="218" t="s">
        <v>11</v>
      </c>
      <c r="F145" s="154" t="s">
        <v>12</v>
      </c>
      <c r="G145" s="218" t="s">
        <v>13</v>
      </c>
      <c r="H145" s="218" t="s">
        <v>14</v>
      </c>
      <c r="I145" s="195" t="s">
        <v>13</v>
      </c>
      <c r="J145" s="218" t="s">
        <v>15</v>
      </c>
      <c r="K145" s="218"/>
      <c r="L145" s="218"/>
      <c r="M145" s="195" t="s">
        <v>12</v>
      </c>
      <c r="N145" s="223"/>
    </row>
    <row r="146" spans="1:14">
      <c r="A146" s="220"/>
      <c r="B146" s="163" t="s">
        <v>16</v>
      </c>
      <c r="C146" s="218"/>
      <c r="D146" s="218"/>
      <c r="E146" s="218"/>
      <c r="F146" s="154" t="s">
        <v>17</v>
      </c>
      <c r="G146" s="218"/>
      <c r="H146" s="218"/>
      <c r="I146" s="33" t="s">
        <v>18</v>
      </c>
      <c r="J146" s="195" t="s">
        <v>9</v>
      </c>
      <c r="K146" s="195" t="s">
        <v>10</v>
      </c>
      <c r="L146" s="195" t="s">
        <v>11</v>
      </c>
      <c r="M146" s="195" t="s">
        <v>17</v>
      </c>
      <c r="N146" s="196" t="s">
        <v>17</v>
      </c>
    </row>
    <row r="147" spans="1:14">
      <c r="A147" s="220"/>
      <c r="B147" s="195" t="s">
        <v>19</v>
      </c>
      <c r="C147" s="23">
        <v>0</v>
      </c>
      <c r="D147" s="117">
        <v>21.2303</v>
      </c>
      <c r="E147" s="117">
        <v>229.69130000000001</v>
      </c>
      <c r="F147" s="12">
        <f>(D147-E147)/E147*100</f>
        <v>-90.757029108198708</v>
      </c>
      <c r="G147" s="20">
        <v>158</v>
      </c>
      <c r="H147" s="20">
        <v>19892.3223</v>
      </c>
      <c r="I147" s="20">
        <v>165</v>
      </c>
      <c r="J147" s="23">
        <v>0.78690000000000004</v>
      </c>
      <c r="K147" s="23">
        <v>144.96619999999999</v>
      </c>
      <c r="L147" s="23">
        <v>94.675399999999996</v>
      </c>
      <c r="M147" s="31">
        <f>(K147-L147)/L147*100</f>
        <v>53.119184075271917</v>
      </c>
      <c r="N147" s="169">
        <f>D147/D327*100</f>
        <v>3.5404034520800487E-2</v>
      </c>
    </row>
    <row r="148" spans="1:14">
      <c r="A148" s="220"/>
      <c r="B148" s="195" t="s">
        <v>20</v>
      </c>
      <c r="C148" s="118">
        <v>0</v>
      </c>
      <c r="D148" s="118">
        <v>1.6153</v>
      </c>
      <c r="E148" s="166">
        <v>39.270200000000003</v>
      </c>
      <c r="F148" s="12">
        <f>(D148-E148)/E148*100</f>
        <v>-95.886702894306637</v>
      </c>
      <c r="G148" s="20">
        <v>19</v>
      </c>
      <c r="H148" s="20">
        <v>418</v>
      </c>
      <c r="I148" s="20"/>
      <c r="J148" s="118">
        <v>1.4360999999999999</v>
      </c>
      <c r="K148" s="118">
        <v>16.557700000000001</v>
      </c>
      <c r="L148" s="118">
        <v>15.7149</v>
      </c>
      <c r="M148" s="31">
        <f>(K148-L148)/L148*100</f>
        <v>5.3630630802614103</v>
      </c>
      <c r="N148" s="169">
        <f>D148/D328*100</f>
        <v>1.1526653856924189E-2</v>
      </c>
    </row>
    <row r="149" spans="1:14">
      <c r="A149" s="220"/>
      <c r="B149" s="195" t="s">
        <v>21</v>
      </c>
      <c r="C149" s="23">
        <v>0.44750000000000001</v>
      </c>
      <c r="D149" s="23">
        <v>6.4017999999999997</v>
      </c>
      <c r="E149" s="23">
        <v>4.4734999999999996</v>
      </c>
      <c r="F149" s="12">
        <f>(D149-E149)/E149*100</f>
        <v>43.104951380350961</v>
      </c>
      <c r="G149" s="30">
        <v>11</v>
      </c>
      <c r="H149" s="30">
        <v>35236</v>
      </c>
      <c r="I149" s="20">
        <v>6</v>
      </c>
      <c r="J149" s="23">
        <v>2.8E-3</v>
      </c>
      <c r="K149" s="23">
        <v>0.53680000000000005</v>
      </c>
      <c r="L149" s="23">
        <v>2.6833999999999998</v>
      </c>
      <c r="M149" s="31">
        <f>(K149-L149)/L149*100</f>
        <v>-79.995528061414618</v>
      </c>
      <c r="N149" s="169">
        <f>D149/D329*100</f>
        <v>0.19074214868907896</v>
      </c>
    </row>
    <row r="150" spans="1:14">
      <c r="A150" s="220"/>
      <c r="B150" s="195" t="s">
        <v>22</v>
      </c>
      <c r="C150" s="23">
        <v>0</v>
      </c>
      <c r="D150" s="23">
        <v>7.2400000000000006E-2</v>
      </c>
      <c r="E150" s="23">
        <v>0.13739999999999999</v>
      </c>
      <c r="F150" s="12">
        <f>(D150-E150)/E150*100</f>
        <v>-47.30713245997088</v>
      </c>
      <c r="G150" s="30">
        <v>3</v>
      </c>
      <c r="H150" s="30">
        <v>786</v>
      </c>
      <c r="I150" s="20">
        <v>1</v>
      </c>
      <c r="J150" s="23">
        <v>1.4E-3</v>
      </c>
      <c r="K150" s="23">
        <v>0.28910000000000002</v>
      </c>
      <c r="L150" s="23">
        <v>0</v>
      </c>
      <c r="M150" s="31" t="e">
        <f>(K150-L150)/L150*100</f>
        <v>#DIV/0!</v>
      </c>
      <c r="N150" s="169">
        <f>D150/D330*100</f>
        <v>7.0664886877140698E-3</v>
      </c>
    </row>
    <row r="151" spans="1:14" ht="15">
      <c r="A151" s="220"/>
      <c r="B151" s="195" t="s">
        <v>23</v>
      </c>
      <c r="C151" s="119">
        <v>0</v>
      </c>
      <c r="D151" s="119">
        <v>9.4000000000000004E-3</v>
      </c>
      <c r="E151" s="119">
        <v>0</v>
      </c>
      <c r="F151" s="12"/>
      <c r="G151" s="30">
        <v>1</v>
      </c>
      <c r="H151" s="30">
        <v>28</v>
      </c>
      <c r="I151" s="20">
        <v>1</v>
      </c>
      <c r="J151" s="20">
        <v>1.1999999999999999E-3</v>
      </c>
      <c r="K151" s="20">
        <v>1.1999999999999999E-3</v>
      </c>
      <c r="L151" s="20">
        <v>0</v>
      </c>
      <c r="M151" s="31"/>
      <c r="N151" s="169"/>
    </row>
    <row r="152" spans="1:14">
      <c r="A152" s="220"/>
      <c r="B152" s="195" t="s">
        <v>24</v>
      </c>
      <c r="C152" s="23">
        <v>0</v>
      </c>
      <c r="D152" s="23">
        <v>14.1571</v>
      </c>
      <c r="E152" s="23">
        <v>20.2407</v>
      </c>
      <c r="F152" s="12">
        <f>(D152-E152)/E152*100</f>
        <v>-30.056272757365115</v>
      </c>
      <c r="G152" s="30">
        <v>4</v>
      </c>
      <c r="H152" s="30">
        <v>14320.7</v>
      </c>
      <c r="I152" s="20">
        <v>11</v>
      </c>
      <c r="J152" s="23">
        <v>5.8999999999999999E-3</v>
      </c>
      <c r="K152" s="23">
        <v>1.9613</v>
      </c>
      <c r="L152" s="23">
        <v>3.4607000000000001</v>
      </c>
      <c r="M152" s="31">
        <f>(K152-L152)/L152*100</f>
        <v>-43.326494639812758</v>
      </c>
      <c r="N152" s="169">
        <f>D152/D332*100</f>
        <v>0.18482260098845155</v>
      </c>
    </row>
    <row r="153" spans="1:14">
      <c r="A153" s="220"/>
      <c r="B153" s="195" t="s">
        <v>25</v>
      </c>
      <c r="C153" s="20"/>
      <c r="D153" s="20"/>
      <c r="E153" s="20"/>
      <c r="F153" s="12"/>
      <c r="G153" s="30"/>
      <c r="H153" s="30"/>
      <c r="I153" s="20"/>
      <c r="J153" s="20"/>
      <c r="K153" s="20"/>
      <c r="L153" s="20"/>
      <c r="M153" s="31"/>
      <c r="N153" s="169"/>
    </row>
    <row r="154" spans="1:14">
      <c r="A154" s="220"/>
      <c r="B154" s="195" t="s">
        <v>26</v>
      </c>
      <c r="C154" s="120">
        <v>25.8962</v>
      </c>
      <c r="D154" s="120">
        <v>36.025700000000001</v>
      </c>
      <c r="E154" s="120">
        <v>11.870699999999999</v>
      </c>
      <c r="F154" s="12">
        <f>(D154-E154)/E154*100</f>
        <v>203.48420901884472</v>
      </c>
      <c r="G154" s="30">
        <v>1814</v>
      </c>
      <c r="H154" s="30">
        <v>154243.64000000001</v>
      </c>
      <c r="I154" s="20">
        <v>8</v>
      </c>
      <c r="J154" s="23">
        <v>4.1999999999999997E-3</v>
      </c>
      <c r="K154" s="23">
        <v>0.4088</v>
      </c>
      <c r="L154" s="23">
        <v>2.3127</v>
      </c>
      <c r="M154" s="31">
        <f>(K154-L154)/L154*100</f>
        <v>-82.323690924028199</v>
      </c>
      <c r="N154" s="169">
        <f>D154/D334*100</f>
        <v>0.22778500939732998</v>
      </c>
    </row>
    <row r="155" spans="1:14">
      <c r="A155" s="220"/>
      <c r="B155" s="195" t="s">
        <v>27</v>
      </c>
      <c r="C155" s="20">
        <v>0</v>
      </c>
      <c r="D155" s="20">
        <v>0</v>
      </c>
      <c r="E155" s="20">
        <v>0.02</v>
      </c>
      <c r="F155" s="12">
        <f>(D155-E155)/E155*100</f>
        <v>-100</v>
      </c>
      <c r="G155" s="30"/>
      <c r="H155" s="30"/>
      <c r="I155" s="20"/>
      <c r="J155" s="23">
        <v>0</v>
      </c>
      <c r="K155" s="23">
        <v>0</v>
      </c>
      <c r="L155" s="23">
        <v>0</v>
      </c>
      <c r="M155" s="31" t="e">
        <f>(K155-L155)/L155*100</f>
        <v>#DIV/0!</v>
      </c>
      <c r="N155" s="169">
        <f>D155/D335*100</f>
        <v>0</v>
      </c>
    </row>
    <row r="156" spans="1:14">
      <c r="A156" s="220"/>
      <c r="B156" s="14" t="s">
        <v>28</v>
      </c>
      <c r="C156" s="20"/>
      <c r="D156" s="20"/>
      <c r="E156" s="20"/>
      <c r="F156" s="12"/>
      <c r="G156" s="30"/>
      <c r="H156" s="30"/>
      <c r="I156" s="30"/>
      <c r="J156" s="30"/>
      <c r="K156" s="30"/>
      <c r="L156" s="30"/>
      <c r="M156" s="31"/>
      <c r="N156" s="169"/>
    </row>
    <row r="157" spans="1:14">
      <c r="A157" s="220"/>
      <c r="B157" s="14" t="s">
        <v>29</v>
      </c>
      <c r="C157" s="30">
        <v>0</v>
      </c>
      <c r="D157" s="120">
        <v>0</v>
      </c>
      <c r="E157" s="30">
        <v>0</v>
      </c>
      <c r="F157" s="12"/>
      <c r="G157" s="31"/>
      <c r="H157" s="31"/>
      <c r="I157" s="31"/>
      <c r="J157" s="31">
        <v>0</v>
      </c>
      <c r="K157" s="31">
        <v>0</v>
      </c>
      <c r="L157" s="31">
        <v>0</v>
      </c>
      <c r="M157" s="31"/>
      <c r="N157" s="169"/>
    </row>
    <row r="158" spans="1:14">
      <c r="A158" s="220"/>
      <c r="B158" s="14" t="s">
        <v>30</v>
      </c>
      <c r="C158" s="34"/>
      <c r="D158" s="34"/>
      <c r="E158" s="34"/>
      <c r="F158" s="12"/>
      <c r="G158" s="121"/>
      <c r="H158" s="121"/>
      <c r="I158" s="121"/>
      <c r="J158" s="121"/>
      <c r="K158" s="121"/>
      <c r="L158" s="121"/>
      <c r="M158" s="31"/>
      <c r="N158" s="169"/>
    </row>
    <row r="159" spans="1:14" ht="14.25" thickBot="1">
      <c r="A159" s="221"/>
      <c r="B159" s="15" t="s">
        <v>31</v>
      </c>
      <c r="C159" s="16">
        <f t="shared" ref="C159:L159" si="28">C147+C149+C150+C151+C152+C153+C154+C155</f>
        <v>26.343700000000002</v>
      </c>
      <c r="D159" s="16">
        <f t="shared" si="28"/>
        <v>77.896699999999996</v>
      </c>
      <c r="E159" s="16">
        <f t="shared" si="28"/>
        <v>266.43360000000001</v>
      </c>
      <c r="F159" s="17">
        <f t="shared" ref="F159:F165" si="29">(D159-E159)/E159*100</f>
        <v>-70.763184523273338</v>
      </c>
      <c r="G159" s="16">
        <f t="shared" si="28"/>
        <v>1991</v>
      </c>
      <c r="H159" s="16">
        <f t="shared" si="28"/>
        <v>224506.66230000003</v>
      </c>
      <c r="I159" s="16">
        <f t="shared" si="28"/>
        <v>192</v>
      </c>
      <c r="J159" s="16">
        <f t="shared" si="28"/>
        <v>0.8024</v>
      </c>
      <c r="K159" s="16">
        <f t="shared" si="28"/>
        <v>148.1634</v>
      </c>
      <c r="L159" s="16">
        <f t="shared" si="28"/>
        <v>103.13220000000001</v>
      </c>
      <c r="M159" s="16">
        <f>(K159-L159)/L159*100</f>
        <v>43.663569670772056</v>
      </c>
      <c r="N159" s="170">
        <f>D159/D339*100</f>
        <v>7.373536786095336E-2</v>
      </c>
    </row>
    <row r="160" spans="1:14" ht="14.25" thickTop="1">
      <c r="A160" s="230" t="s">
        <v>40</v>
      </c>
      <c r="B160" s="195" t="s">
        <v>19</v>
      </c>
      <c r="C160" s="29">
        <v>382.66728699999999</v>
      </c>
      <c r="D160" s="29">
        <v>3593.5795539999999</v>
      </c>
      <c r="E160" s="29">
        <v>4469.3729800000001</v>
      </c>
      <c r="F160" s="12">
        <f t="shared" si="29"/>
        <v>-19.595442804149233</v>
      </c>
      <c r="G160" s="29">
        <v>27394</v>
      </c>
      <c r="H160" s="29">
        <v>2539594.385613</v>
      </c>
      <c r="I160" s="30">
        <v>3193</v>
      </c>
      <c r="J160" s="30">
        <v>288.51</v>
      </c>
      <c r="K160" s="29">
        <v>1960.09</v>
      </c>
      <c r="L160" s="29">
        <v>1973.03</v>
      </c>
      <c r="M160" s="33">
        <f t="shared" ref="M160:M175" si="30">(K160-L160)/L160*100</f>
        <v>-0.65584405711013294</v>
      </c>
      <c r="N160" s="169">
        <f t="shared" ref="N160:N168" si="31">D160/D327*100</f>
        <v>5.9927186418966674</v>
      </c>
    </row>
    <row r="161" spans="1:14">
      <c r="A161" s="231"/>
      <c r="B161" s="195" t="s">
        <v>20</v>
      </c>
      <c r="C161" s="29">
        <v>152.72667899999999</v>
      </c>
      <c r="D161" s="29">
        <v>789.08575300000007</v>
      </c>
      <c r="E161" s="29">
        <v>839.86640899999998</v>
      </c>
      <c r="F161" s="12">
        <f t="shared" si="29"/>
        <v>-6.0462777717783345</v>
      </c>
      <c r="G161" s="29">
        <v>8837</v>
      </c>
      <c r="H161" s="29">
        <v>176850.2</v>
      </c>
      <c r="I161" s="30">
        <v>1094</v>
      </c>
      <c r="J161" s="30">
        <v>75.39</v>
      </c>
      <c r="K161" s="29">
        <v>513.4</v>
      </c>
      <c r="L161" s="29">
        <v>659.61</v>
      </c>
      <c r="M161" s="33">
        <f t="shared" si="30"/>
        <v>-22.166128469853401</v>
      </c>
      <c r="N161" s="169">
        <f t="shared" si="31"/>
        <v>5.6308539207957526</v>
      </c>
    </row>
    <row r="162" spans="1:14">
      <c r="A162" s="231"/>
      <c r="B162" s="195" t="s">
        <v>21</v>
      </c>
      <c r="C162" s="29">
        <v>6.1094530000000002</v>
      </c>
      <c r="D162" s="29">
        <v>176.67765499999999</v>
      </c>
      <c r="E162" s="29">
        <v>170.20764199999999</v>
      </c>
      <c r="F162" s="12">
        <f t="shared" si="29"/>
        <v>3.8012470673907783</v>
      </c>
      <c r="G162" s="29">
        <v>119</v>
      </c>
      <c r="H162" s="29">
        <v>353676.03670400003</v>
      </c>
      <c r="I162" s="30">
        <v>8</v>
      </c>
      <c r="J162" s="30">
        <v>1.62</v>
      </c>
      <c r="K162" s="29">
        <v>6.04</v>
      </c>
      <c r="L162" s="29">
        <v>3.51</v>
      </c>
      <c r="M162" s="33">
        <f t="shared" si="30"/>
        <v>72.079772079772084</v>
      </c>
      <c r="N162" s="169">
        <f t="shared" si="31"/>
        <v>5.2641250179711632</v>
      </c>
    </row>
    <row r="163" spans="1:14">
      <c r="A163" s="231"/>
      <c r="B163" s="195" t="s">
        <v>22</v>
      </c>
      <c r="C163" s="29">
        <v>7.9688980000000003</v>
      </c>
      <c r="D163" s="29">
        <v>119.23862099999999</v>
      </c>
      <c r="E163" s="29">
        <v>87.741867999999997</v>
      </c>
      <c r="F163" s="12">
        <f t="shared" si="29"/>
        <v>35.897062278181721</v>
      </c>
      <c r="G163" s="29">
        <v>7605</v>
      </c>
      <c r="H163" s="29">
        <v>314578.8518</v>
      </c>
      <c r="I163" s="30">
        <v>544</v>
      </c>
      <c r="J163" s="30">
        <v>8.59</v>
      </c>
      <c r="K163" s="29">
        <v>63.87</v>
      </c>
      <c r="L163" s="29">
        <v>18.29</v>
      </c>
      <c r="M163" s="33">
        <f t="shared" si="30"/>
        <v>249.20721705850193</v>
      </c>
      <c r="N163" s="169">
        <f t="shared" si="31"/>
        <v>11.638098983910568</v>
      </c>
    </row>
    <row r="164" spans="1:14">
      <c r="A164" s="231"/>
      <c r="B164" s="195" t="s">
        <v>23</v>
      </c>
      <c r="C164" s="29">
        <v>1.4717039999999999</v>
      </c>
      <c r="D164" s="29">
        <v>25.900925999999998</v>
      </c>
      <c r="E164" s="29">
        <v>20.191163</v>
      </c>
      <c r="F164" s="12">
        <f t="shared" si="29"/>
        <v>28.278524619904253</v>
      </c>
      <c r="G164" s="29">
        <v>172</v>
      </c>
      <c r="H164" s="29">
        <v>180420.36</v>
      </c>
      <c r="I164" s="30"/>
      <c r="J164" s="30"/>
      <c r="K164" s="29"/>
      <c r="L164" s="29"/>
      <c r="M164" s="33" t="e">
        <f t="shared" si="30"/>
        <v>#DIV/0!</v>
      </c>
      <c r="N164" s="169">
        <f t="shared" si="31"/>
        <v>10.223832386237019</v>
      </c>
    </row>
    <row r="165" spans="1:14">
      <c r="A165" s="231"/>
      <c r="B165" s="195" t="s">
        <v>24</v>
      </c>
      <c r="C165" s="29">
        <v>208.78791100000001</v>
      </c>
      <c r="D165" s="29">
        <v>546.80428900000004</v>
      </c>
      <c r="E165" s="29">
        <v>345.08202</v>
      </c>
      <c r="F165" s="12">
        <f t="shared" si="29"/>
        <v>58.456325542547837</v>
      </c>
      <c r="G165" s="29">
        <v>914</v>
      </c>
      <c r="H165" s="29">
        <v>628485.31907299999</v>
      </c>
      <c r="I165" s="30">
        <v>104</v>
      </c>
      <c r="J165" s="30">
        <v>2.37</v>
      </c>
      <c r="K165" s="29">
        <v>108.28</v>
      </c>
      <c r="L165" s="29">
        <v>30.62</v>
      </c>
      <c r="M165" s="33">
        <f t="shared" si="30"/>
        <v>253.62508164598299</v>
      </c>
      <c r="N165" s="169">
        <f t="shared" si="31"/>
        <v>7.1385941276547431</v>
      </c>
    </row>
    <row r="166" spans="1:14">
      <c r="A166" s="231"/>
      <c r="B166" s="195" t="s">
        <v>25</v>
      </c>
      <c r="C166" s="29">
        <v>3.5207999999999999</v>
      </c>
      <c r="D166" s="29">
        <v>53.337553999999997</v>
      </c>
      <c r="E166" s="29">
        <v>159.2698</v>
      </c>
      <c r="F166" s="12"/>
      <c r="G166" s="29">
        <v>30</v>
      </c>
      <c r="H166" s="29">
        <v>2125.268579</v>
      </c>
      <c r="I166" s="122">
        <v>7</v>
      </c>
      <c r="J166" s="30"/>
      <c r="K166" s="29">
        <v>10.27</v>
      </c>
      <c r="L166" s="29"/>
      <c r="M166" s="33"/>
      <c r="N166" s="169">
        <f t="shared" si="31"/>
        <v>0.37901031574442101</v>
      </c>
    </row>
    <row r="167" spans="1:14">
      <c r="A167" s="231"/>
      <c r="B167" s="195" t="s">
        <v>26</v>
      </c>
      <c r="C167" s="29">
        <v>36.681004000000001</v>
      </c>
      <c r="D167" s="29">
        <v>334.73556400000001</v>
      </c>
      <c r="E167" s="29">
        <v>328.72540900000001</v>
      </c>
      <c r="F167" s="12">
        <f>(D167-E167)/E167*100</f>
        <v>1.8283207915941773</v>
      </c>
      <c r="G167" s="29">
        <v>9633</v>
      </c>
      <c r="H167" s="29">
        <v>654705.9</v>
      </c>
      <c r="I167" s="30">
        <v>96</v>
      </c>
      <c r="J167" s="30">
        <v>1.96</v>
      </c>
      <c r="K167" s="29">
        <v>127.08</v>
      </c>
      <c r="L167" s="29">
        <v>80.349999999999994</v>
      </c>
      <c r="M167" s="33">
        <f t="shared" si="30"/>
        <v>58.158058494088372</v>
      </c>
      <c r="N167" s="169">
        <f t="shared" si="31"/>
        <v>2.1164819445940135</v>
      </c>
    </row>
    <row r="168" spans="1:14">
      <c r="A168" s="231"/>
      <c r="B168" s="195" t="s">
        <v>27</v>
      </c>
      <c r="C168" s="29">
        <v>2.1413199999999999</v>
      </c>
      <c r="D168" s="29">
        <v>34.548184999999997</v>
      </c>
      <c r="E168" s="29">
        <v>57.429983</v>
      </c>
      <c r="F168" s="12">
        <f>(D168-E168)/E168*100</f>
        <v>-39.842947541878956</v>
      </c>
      <c r="G168" s="29">
        <v>68</v>
      </c>
      <c r="H168" s="29">
        <v>17833.156115999998</v>
      </c>
      <c r="I168" s="30">
        <v>3</v>
      </c>
      <c r="J168" s="30"/>
      <c r="K168" s="29">
        <v>1.79</v>
      </c>
      <c r="L168" s="30">
        <v>1.4</v>
      </c>
      <c r="M168" s="33">
        <f t="shared" si="30"/>
        <v>27.857142857142868</v>
      </c>
      <c r="N168" s="169">
        <f t="shared" si="31"/>
        <v>0.98840497116619574</v>
      </c>
    </row>
    <row r="169" spans="1:14">
      <c r="A169" s="231"/>
      <c r="B169" s="14" t="s">
        <v>28</v>
      </c>
      <c r="C169" s="29">
        <v>0</v>
      </c>
      <c r="D169" s="29">
        <v>0</v>
      </c>
      <c r="E169" s="29">
        <v>30.660374999999998</v>
      </c>
      <c r="F169" s="12"/>
      <c r="G169" s="29">
        <v>0</v>
      </c>
      <c r="H169" s="29">
        <v>0</v>
      </c>
      <c r="I169" s="29"/>
      <c r="J169" s="29"/>
      <c r="K169" s="29"/>
      <c r="L169" s="29"/>
      <c r="M169" s="33"/>
      <c r="N169" s="169"/>
    </row>
    <row r="170" spans="1:14">
      <c r="A170" s="231"/>
      <c r="B170" s="14" t="s">
        <v>29</v>
      </c>
      <c r="C170" s="29">
        <v>0.10283</v>
      </c>
      <c r="D170" s="29">
        <v>9.7867029999999993</v>
      </c>
      <c r="E170" s="29">
        <v>3.77041</v>
      </c>
      <c r="F170" s="12">
        <f>(D170-E170)/E170*100</f>
        <v>159.56601536702902</v>
      </c>
      <c r="G170" s="29">
        <v>9</v>
      </c>
      <c r="H170" s="29">
        <v>7932.1015880000004</v>
      </c>
      <c r="I170" s="29"/>
      <c r="J170" s="29"/>
      <c r="K170" s="29"/>
      <c r="L170" s="29"/>
      <c r="M170" s="33"/>
      <c r="N170" s="169">
        <f>D170/D337*100</f>
        <v>14.11842435564575</v>
      </c>
    </row>
    <row r="171" spans="1:14">
      <c r="A171" s="231"/>
      <c r="B171" s="14" t="s">
        <v>30</v>
      </c>
      <c r="C171" s="34">
        <v>0.69606400000000002</v>
      </c>
      <c r="D171" s="34">
        <v>13.837903000000001</v>
      </c>
      <c r="E171" s="34">
        <v>0</v>
      </c>
      <c r="F171" s="12"/>
      <c r="G171" s="41">
        <v>3</v>
      </c>
      <c r="H171" s="41">
        <v>602.41602799999998</v>
      </c>
      <c r="I171" s="41"/>
      <c r="J171" s="123"/>
      <c r="K171" s="33"/>
      <c r="L171" s="123"/>
      <c r="M171" s="33"/>
      <c r="N171" s="169"/>
    </row>
    <row r="172" spans="1:14" ht="14.25" thickBot="1">
      <c r="A172" s="232"/>
      <c r="B172" s="15" t="s">
        <v>31</v>
      </c>
      <c r="C172" s="16">
        <f t="shared" ref="C172:L172" si="32">C160+C162+C163+C164+C165+C166+C167+C168</f>
        <v>649.34837700000003</v>
      </c>
      <c r="D172" s="16">
        <f t="shared" si="32"/>
        <v>4884.8223479999988</v>
      </c>
      <c r="E172" s="16">
        <f t="shared" si="32"/>
        <v>5638.0208650000004</v>
      </c>
      <c r="F172" s="17">
        <f>(D172-E172)/E172*100</f>
        <v>-13.359271542887443</v>
      </c>
      <c r="G172" s="16">
        <f t="shared" si="32"/>
        <v>45935</v>
      </c>
      <c r="H172" s="16">
        <f t="shared" si="32"/>
        <v>4691419.2778850002</v>
      </c>
      <c r="I172" s="16">
        <f>I160+I162+I163+I164+I165+I166+I167+I168</f>
        <v>3955</v>
      </c>
      <c r="J172" s="16">
        <f t="shared" si="32"/>
        <v>303.04999999999995</v>
      </c>
      <c r="K172" s="16">
        <f t="shared" si="32"/>
        <v>2277.4199999999996</v>
      </c>
      <c r="L172" s="16">
        <f t="shared" si="32"/>
        <v>2107.1999999999998</v>
      </c>
      <c r="M172" s="16">
        <f t="shared" si="30"/>
        <v>8.0780182232346149</v>
      </c>
      <c r="N172" s="170">
        <f>D172/D339*100</f>
        <v>4.623869467707693</v>
      </c>
    </row>
    <row r="173" spans="1:14" ht="14.25" thickTop="1">
      <c r="A173" s="230" t="s">
        <v>41</v>
      </c>
      <c r="B173" s="195" t="s">
        <v>19</v>
      </c>
      <c r="C173" s="71">
        <v>175.7</v>
      </c>
      <c r="D173" s="106">
        <v>908.82</v>
      </c>
      <c r="E173" s="106">
        <v>1185.98</v>
      </c>
      <c r="F173" s="12">
        <f>(D173-E173)/E173*100</f>
        <v>-23.369702693131416</v>
      </c>
      <c r="G173" s="72">
        <v>8005</v>
      </c>
      <c r="H173" s="72">
        <v>555945.5</v>
      </c>
      <c r="I173" s="72">
        <v>1907</v>
      </c>
      <c r="J173" s="72">
        <v>51.8</v>
      </c>
      <c r="K173" s="107">
        <v>364.63</v>
      </c>
      <c r="L173" s="107">
        <v>373.85</v>
      </c>
      <c r="M173" s="31">
        <f t="shared" si="30"/>
        <v>-2.4662297712986563</v>
      </c>
      <c r="N173" s="169">
        <f t="shared" ref="N173:N178" si="33">D173/D327*100</f>
        <v>1.5155647660746152</v>
      </c>
    </row>
    <row r="174" spans="1:14">
      <c r="A174" s="231"/>
      <c r="B174" s="195" t="s">
        <v>20</v>
      </c>
      <c r="C174" s="72">
        <v>89.16</v>
      </c>
      <c r="D174" s="107">
        <v>259.55</v>
      </c>
      <c r="E174" s="107">
        <v>259.55</v>
      </c>
      <c r="F174" s="12">
        <f>(D174-E174)/E174*100</f>
        <v>0</v>
      </c>
      <c r="G174" s="72">
        <v>3769</v>
      </c>
      <c r="H174" s="72">
        <v>80500</v>
      </c>
      <c r="I174" s="72">
        <v>539</v>
      </c>
      <c r="J174" s="72">
        <v>20.53</v>
      </c>
      <c r="K174" s="107">
        <v>94.83</v>
      </c>
      <c r="L174" s="107">
        <v>139.55000000000001</v>
      </c>
      <c r="M174" s="31">
        <f t="shared" si="30"/>
        <v>-32.045861698316024</v>
      </c>
      <c r="N174" s="169">
        <f t="shared" si="33"/>
        <v>1.8521284025039764</v>
      </c>
    </row>
    <row r="175" spans="1:14">
      <c r="A175" s="231"/>
      <c r="B175" s="195" t="s">
        <v>21</v>
      </c>
      <c r="C175" s="72">
        <v>12.4</v>
      </c>
      <c r="D175" s="107">
        <v>23.33</v>
      </c>
      <c r="E175" s="107">
        <v>28.99</v>
      </c>
      <c r="F175" s="12">
        <f>(D175-E175)/E175*100</f>
        <v>-19.523973784063472</v>
      </c>
      <c r="G175" s="72">
        <v>6</v>
      </c>
      <c r="H175" s="72">
        <v>22625.22</v>
      </c>
      <c r="I175" s="107"/>
      <c r="J175" s="72"/>
      <c r="K175" s="72"/>
      <c r="L175" s="107">
        <v>0.47</v>
      </c>
      <c r="M175" s="31">
        <f t="shared" si="30"/>
        <v>-100</v>
      </c>
      <c r="N175" s="169">
        <f t="shared" si="33"/>
        <v>0.69511923660786223</v>
      </c>
    </row>
    <row r="176" spans="1:14">
      <c r="A176" s="231"/>
      <c r="B176" s="195" t="s">
        <v>22</v>
      </c>
      <c r="C176" s="72">
        <v>0</v>
      </c>
      <c r="D176" s="107">
        <v>0.66</v>
      </c>
      <c r="E176" s="107">
        <v>0.25</v>
      </c>
      <c r="F176" s="12">
        <f>(D176-E176)/E176*100</f>
        <v>164</v>
      </c>
      <c r="G176" s="72">
        <v>3</v>
      </c>
      <c r="H176" s="72">
        <v>4403</v>
      </c>
      <c r="I176" s="107"/>
      <c r="J176" s="72"/>
      <c r="K176" s="72"/>
      <c r="L176" s="107"/>
      <c r="M176" s="31"/>
      <c r="N176" s="169">
        <f t="shared" si="33"/>
        <v>6.4418267042697319E-2</v>
      </c>
    </row>
    <row r="177" spans="1:14">
      <c r="A177" s="231"/>
      <c r="B177" s="195" t="s">
        <v>23</v>
      </c>
      <c r="C177" s="72"/>
      <c r="D177" s="72">
        <v>0.08</v>
      </c>
      <c r="E177" s="107">
        <v>0.08</v>
      </c>
      <c r="F177" s="12"/>
      <c r="G177" s="72"/>
      <c r="H177" s="72"/>
      <c r="I177" s="107"/>
      <c r="J177" s="72"/>
      <c r="K177" s="72"/>
      <c r="L177" s="107"/>
      <c r="M177" s="31"/>
      <c r="N177" s="169">
        <f t="shared" si="33"/>
        <v>3.1578276039202678E-2</v>
      </c>
    </row>
    <row r="178" spans="1:14">
      <c r="A178" s="231"/>
      <c r="B178" s="195" t="s">
        <v>24</v>
      </c>
      <c r="C178" s="72">
        <v>5.36</v>
      </c>
      <c r="D178" s="107">
        <v>25.87</v>
      </c>
      <c r="E178" s="107">
        <v>29.07</v>
      </c>
      <c r="F178" s="12">
        <f>(D178-E178)/E178*100</f>
        <v>-11.007911936704504</v>
      </c>
      <c r="G178" s="72">
        <v>74</v>
      </c>
      <c r="H178" s="72">
        <v>60662.2</v>
      </c>
      <c r="I178" s="107">
        <v>9</v>
      </c>
      <c r="J178" s="72"/>
      <c r="K178" s="107">
        <v>5.31</v>
      </c>
      <c r="L178" s="107">
        <v>10.7</v>
      </c>
      <c r="M178" s="31">
        <f>(K178-L178)/L178*100</f>
        <v>-50.373831775700936</v>
      </c>
      <c r="N178" s="169">
        <f t="shared" si="33"/>
        <v>0.33773588429630658</v>
      </c>
    </row>
    <row r="179" spans="1:14">
      <c r="A179" s="231"/>
      <c r="B179" s="195" t="s">
        <v>25</v>
      </c>
      <c r="C179" s="74"/>
      <c r="D179" s="74"/>
      <c r="E179" s="132"/>
      <c r="F179" s="12"/>
      <c r="G179" s="72"/>
      <c r="H179" s="72"/>
      <c r="I179" s="107"/>
      <c r="J179" s="74"/>
      <c r="K179" s="74"/>
      <c r="L179" s="132"/>
      <c r="M179" s="31"/>
      <c r="N179" s="169"/>
    </row>
    <row r="180" spans="1:14">
      <c r="A180" s="231"/>
      <c r="B180" s="195" t="s">
        <v>26</v>
      </c>
      <c r="C180" s="72">
        <v>15.21</v>
      </c>
      <c r="D180" s="107">
        <v>55.95</v>
      </c>
      <c r="E180" s="107">
        <v>55.12</v>
      </c>
      <c r="F180" s="12">
        <f>(D180-E180)/E180*100</f>
        <v>1.5058055152394874</v>
      </c>
      <c r="G180" s="72">
        <v>561</v>
      </c>
      <c r="H180" s="72">
        <v>103094.54</v>
      </c>
      <c r="I180" s="107">
        <v>52</v>
      </c>
      <c r="J180" s="72">
        <v>1.89</v>
      </c>
      <c r="K180" s="72">
        <v>66.17</v>
      </c>
      <c r="L180" s="107">
        <v>16</v>
      </c>
      <c r="M180" s="31">
        <f>(K180-L180)/L180*100</f>
        <v>313.5625</v>
      </c>
      <c r="N180" s="169">
        <f>D180/D334*100</f>
        <v>0.35376332106747721</v>
      </c>
    </row>
    <row r="181" spans="1:14">
      <c r="A181" s="231"/>
      <c r="B181" s="195" t="s">
        <v>27</v>
      </c>
      <c r="C181" s="72"/>
      <c r="D181" s="72"/>
      <c r="E181" s="107"/>
      <c r="F181" s="12"/>
      <c r="G181" s="72">
        <v>2</v>
      </c>
      <c r="H181" s="72">
        <v>101.41</v>
      </c>
      <c r="I181" s="107"/>
      <c r="J181" s="72"/>
      <c r="K181" s="72"/>
      <c r="L181" s="107"/>
      <c r="M181" s="31"/>
      <c r="N181" s="169">
        <f>D181/D335*100</f>
        <v>0</v>
      </c>
    </row>
    <row r="182" spans="1:14">
      <c r="A182" s="231"/>
      <c r="B182" s="14" t="s">
        <v>28</v>
      </c>
      <c r="C182" s="75"/>
      <c r="D182" s="75"/>
      <c r="E182" s="124"/>
      <c r="F182" s="12"/>
      <c r="G182" s="75"/>
      <c r="H182" s="75"/>
      <c r="I182" s="124"/>
      <c r="J182" s="72"/>
      <c r="K182" s="72"/>
      <c r="L182" s="107"/>
      <c r="M182" s="31"/>
      <c r="N182" s="169"/>
    </row>
    <row r="183" spans="1:14">
      <c r="A183" s="231"/>
      <c r="B183" s="14" t="s">
        <v>29</v>
      </c>
      <c r="C183" s="75"/>
      <c r="D183" s="75"/>
      <c r="E183" s="124"/>
      <c r="F183" s="12"/>
      <c r="G183" s="72"/>
      <c r="H183" s="72"/>
      <c r="I183" s="107"/>
      <c r="J183" s="72"/>
      <c r="K183" s="72"/>
      <c r="L183" s="107"/>
      <c r="M183" s="31"/>
      <c r="N183" s="169">
        <f>D183/D337*100</f>
        <v>0</v>
      </c>
    </row>
    <row r="184" spans="1:14">
      <c r="A184" s="231"/>
      <c r="B184" s="14" t="s">
        <v>30</v>
      </c>
      <c r="C184" s="75"/>
      <c r="D184" s="75"/>
      <c r="E184" s="124"/>
      <c r="F184" s="12"/>
      <c r="G184" s="75">
        <v>2</v>
      </c>
      <c r="H184" s="75">
        <v>101.41</v>
      </c>
      <c r="I184" s="124"/>
      <c r="J184" s="72"/>
      <c r="K184" s="72"/>
      <c r="L184" s="107"/>
      <c r="M184" s="31"/>
      <c r="N184" s="169"/>
    </row>
    <row r="185" spans="1:14" ht="14.25" thickBot="1">
      <c r="A185" s="232"/>
      <c r="B185" s="15" t="s">
        <v>31</v>
      </c>
      <c r="C185" s="16">
        <f t="shared" ref="C185:L185" si="34">C173+C175+C176+C177+C178+C179+C180+C181</f>
        <v>208.67000000000002</v>
      </c>
      <c r="D185" s="16">
        <f>D173+D175+D176+D177+D178+D179+D180+D181</f>
        <v>1014.7100000000002</v>
      </c>
      <c r="E185" s="16">
        <f t="shared" si="34"/>
        <v>1299.4899999999998</v>
      </c>
      <c r="F185" s="17">
        <f>(D185-E185)/E185*100</f>
        <v>-21.914751171613457</v>
      </c>
      <c r="G185" s="16">
        <f t="shared" si="34"/>
        <v>8651</v>
      </c>
      <c r="H185" s="16">
        <f t="shared" si="34"/>
        <v>746831.87</v>
      </c>
      <c r="I185" s="16">
        <f t="shared" si="34"/>
        <v>1968</v>
      </c>
      <c r="J185" s="16">
        <f t="shared" si="34"/>
        <v>53.69</v>
      </c>
      <c r="K185" s="16">
        <f>K173+K175+K176+K177+K178+K179+K180+K181</f>
        <v>436.11</v>
      </c>
      <c r="L185" s="16">
        <f t="shared" si="34"/>
        <v>401.02000000000004</v>
      </c>
      <c r="M185" s="16">
        <f>(K185-L185)/L185*100</f>
        <v>8.7501870230911099</v>
      </c>
      <c r="N185" s="170">
        <f>D185/D339*100</f>
        <v>0.96050301389132031</v>
      </c>
    </row>
    <row r="186" spans="1:14" ht="14.25" thickTop="1">
      <c r="A186" s="62"/>
      <c r="N186" s="172"/>
    </row>
    <row r="187" spans="1:14">
      <c r="A187" s="62"/>
      <c r="N187" s="172"/>
    </row>
    <row r="188" spans="1:14">
      <c r="A188" s="62"/>
      <c r="N188" s="172"/>
    </row>
    <row r="189" spans="1:14" s="57" customFormat="1" ht="18.75">
      <c r="A189" s="229" t="str">
        <f>A1</f>
        <v>2021年1-9月丹东市财产保险业务统计表</v>
      </c>
      <c r="B189" s="229"/>
      <c r="C189" s="229"/>
      <c r="D189" s="229"/>
      <c r="E189" s="229"/>
      <c r="F189" s="229"/>
      <c r="G189" s="229"/>
      <c r="H189" s="229"/>
      <c r="I189" s="229"/>
      <c r="J189" s="229"/>
      <c r="K189" s="229"/>
      <c r="L189" s="229"/>
      <c r="M189" s="229"/>
      <c r="N189" s="229"/>
    </row>
    <row r="190" spans="1:14" s="57" customFormat="1" ht="14.25" thickBot="1">
      <c r="A190" s="63"/>
      <c r="B190" s="59" t="s">
        <v>0</v>
      </c>
      <c r="C190" s="58"/>
      <c r="D190" s="58"/>
      <c r="F190" s="148"/>
      <c r="G190" s="73" t="str">
        <f>G2</f>
        <v>（2021年1-9月）</v>
      </c>
      <c r="H190" s="58"/>
      <c r="I190" s="58"/>
      <c r="J190" s="58"/>
      <c r="K190" s="58"/>
      <c r="L190" s="59" t="s">
        <v>1</v>
      </c>
      <c r="N190" s="148"/>
    </row>
    <row r="191" spans="1:14">
      <c r="A191" s="219" t="s">
        <v>42</v>
      </c>
      <c r="B191" s="162" t="s">
        <v>3</v>
      </c>
      <c r="C191" s="216" t="s">
        <v>4</v>
      </c>
      <c r="D191" s="216"/>
      <c r="E191" s="216"/>
      <c r="F191" s="217"/>
      <c r="G191" s="216" t="s">
        <v>5</v>
      </c>
      <c r="H191" s="216"/>
      <c r="I191" s="216" t="s">
        <v>6</v>
      </c>
      <c r="J191" s="216"/>
      <c r="K191" s="216"/>
      <c r="L191" s="216"/>
      <c r="M191" s="216"/>
      <c r="N191" s="222" t="s">
        <v>7</v>
      </c>
    </row>
    <row r="192" spans="1:14">
      <c r="A192" s="220"/>
      <c r="B192" s="58" t="s">
        <v>8</v>
      </c>
      <c r="C192" s="218" t="s">
        <v>9</v>
      </c>
      <c r="D192" s="218" t="s">
        <v>10</v>
      </c>
      <c r="E192" s="218" t="s">
        <v>11</v>
      </c>
      <c r="F192" s="149" t="s">
        <v>12</v>
      </c>
      <c r="G192" s="218" t="s">
        <v>13</v>
      </c>
      <c r="H192" s="218" t="s">
        <v>14</v>
      </c>
      <c r="I192" s="195" t="s">
        <v>13</v>
      </c>
      <c r="J192" s="218" t="s">
        <v>15</v>
      </c>
      <c r="K192" s="218"/>
      <c r="L192" s="218"/>
      <c r="M192" s="195" t="s">
        <v>12</v>
      </c>
      <c r="N192" s="223"/>
    </row>
    <row r="193" spans="1:14">
      <c r="A193" s="220"/>
      <c r="B193" s="163" t="s">
        <v>16</v>
      </c>
      <c r="C193" s="218"/>
      <c r="D193" s="218"/>
      <c r="E193" s="218"/>
      <c r="F193" s="149" t="s">
        <v>17</v>
      </c>
      <c r="G193" s="218"/>
      <c r="H193" s="218"/>
      <c r="I193" s="33" t="s">
        <v>18</v>
      </c>
      <c r="J193" s="195" t="s">
        <v>9</v>
      </c>
      <c r="K193" s="195" t="s">
        <v>10</v>
      </c>
      <c r="L193" s="195" t="s">
        <v>11</v>
      </c>
      <c r="M193" s="195" t="s">
        <v>17</v>
      </c>
      <c r="N193" s="196" t="s">
        <v>17</v>
      </c>
    </row>
    <row r="194" spans="1:14">
      <c r="A194" s="220"/>
      <c r="B194" s="195" t="s">
        <v>19</v>
      </c>
      <c r="C194" s="195">
        <v>162.51332199999999</v>
      </c>
      <c r="D194" s="32">
        <v>1509.1441749999999</v>
      </c>
      <c r="E194" s="32">
        <v>2078.9551729999998</v>
      </c>
      <c r="F194" s="150">
        <f t="shared" ref="F194:F199" si="35">(D194-E194)/E194*100</f>
        <v>-27.408527389156941</v>
      </c>
      <c r="G194" s="32">
        <v>11931</v>
      </c>
      <c r="H194" s="31">
        <v>706031</v>
      </c>
      <c r="I194" s="31">
        <v>1900</v>
      </c>
      <c r="J194" s="31">
        <v>126.767122</v>
      </c>
      <c r="K194" s="31">
        <v>1087.7756810000001</v>
      </c>
      <c r="L194" s="31">
        <v>1302.3781750000001</v>
      </c>
      <c r="M194" s="31">
        <f t="shared" ref="M194:M206" si="36">(K194-L194)/L194*100</f>
        <v>-16.477740346040427</v>
      </c>
      <c r="N194" s="169">
        <f t="shared" ref="N194:N199" si="37">D194/D327*100</f>
        <v>2.5166762819444366</v>
      </c>
    </row>
    <row r="195" spans="1:14">
      <c r="A195" s="220"/>
      <c r="B195" s="195" t="s">
        <v>20</v>
      </c>
      <c r="C195" s="195">
        <v>70.622546</v>
      </c>
      <c r="D195" s="32">
        <v>466.85956299999998</v>
      </c>
      <c r="E195" s="32">
        <v>529.29697099999998</v>
      </c>
      <c r="F195" s="150">
        <f t="shared" si="35"/>
        <v>-11.796290442024842</v>
      </c>
      <c r="G195" s="32">
        <v>5338</v>
      </c>
      <c r="H195" s="31">
        <v>197689</v>
      </c>
      <c r="I195" s="31">
        <v>768</v>
      </c>
      <c r="J195" s="31">
        <v>40.865419000000003</v>
      </c>
      <c r="K195" s="31">
        <v>371.32372800000002</v>
      </c>
      <c r="L195" s="31">
        <v>462.49304699999999</v>
      </c>
      <c r="M195" s="31">
        <f t="shared" si="36"/>
        <v>-19.712581538550129</v>
      </c>
      <c r="N195" s="169">
        <f t="shared" si="37"/>
        <v>3.3314731520435159</v>
      </c>
    </row>
    <row r="196" spans="1:14">
      <c r="A196" s="220"/>
      <c r="B196" s="195" t="s">
        <v>21</v>
      </c>
      <c r="C196" s="195">
        <v>4.4834949999999898</v>
      </c>
      <c r="D196" s="32">
        <v>84.864182999999997</v>
      </c>
      <c r="E196" s="32">
        <v>68.813440999999997</v>
      </c>
      <c r="F196" s="150">
        <f t="shared" si="35"/>
        <v>23.32501000785588</v>
      </c>
      <c r="G196" s="32">
        <v>716</v>
      </c>
      <c r="H196" s="31">
        <v>73025</v>
      </c>
      <c r="I196" s="31">
        <v>7</v>
      </c>
      <c r="J196" s="31">
        <v>0</v>
      </c>
      <c r="K196" s="31">
        <v>40.075862000000001</v>
      </c>
      <c r="L196" s="31">
        <v>304.35588200000001</v>
      </c>
      <c r="M196" s="31">
        <f t="shared" si="36"/>
        <v>-86.832565305900687</v>
      </c>
      <c r="N196" s="169">
        <f t="shared" si="37"/>
        <v>2.5285351951268717</v>
      </c>
    </row>
    <row r="197" spans="1:14">
      <c r="A197" s="220"/>
      <c r="B197" s="195" t="s">
        <v>22</v>
      </c>
      <c r="C197" s="195">
        <v>9.1094389999999894</v>
      </c>
      <c r="D197" s="32">
        <v>104.318888</v>
      </c>
      <c r="E197" s="32">
        <v>7.4818199999999999</v>
      </c>
      <c r="F197" s="150">
        <f t="shared" si="35"/>
        <v>1294.2982857112306</v>
      </c>
      <c r="G197" s="32">
        <v>514</v>
      </c>
      <c r="H197" s="31">
        <v>1393232</v>
      </c>
      <c r="I197" s="31">
        <v>56</v>
      </c>
      <c r="J197" s="31">
        <v>0.67800000000000005</v>
      </c>
      <c r="K197" s="31">
        <v>4.6608000000000001</v>
      </c>
      <c r="L197" s="31">
        <v>3.1997599999999999</v>
      </c>
      <c r="M197" s="31">
        <f t="shared" si="36"/>
        <v>45.660924569342704</v>
      </c>
      <c r="N197" s="169">
        <f t="shared" si="37"/>
        <v>10.181881795123079</v>
      </c>
    </row>
    <row r="198" spans="1:14">
      <c r="A198" s="220"/>
      <c r="B198" s="195" t="s">
        <v>23</v>
      </c>
      <c r="C198" s="195">
        <v>0</v>
      </c>
      <c r="D198" s="32">
        <v>2.2075429999999998</v>
      </c>
      <c r="E198" s="32">
        <v>2.1870000000000001E-2</v>
      </c>
      <c r="F198" s="150">
        <f t="shared" si="35"/>
        <v>9993.9323273891168</v>
      </c>
      <c r="G198" s="32">
        <v>13</v>
      </c>
      <c r="H198" s="31">
        <v>520</v>
      </c>
      <c r="I198" s="31">
        <v>0</v>
      </c>
      <c r="J198" s="31">
        <v>0</v>
      </c>
      <c r="K198" s="31">
        <v>0</v>
      </c>
      <c r="L198" s="31">
        <v>0</v>
      </c>
      <c r="M198" s="31"/>
      <c r="N198" s="169">
        <f t="shared" si="37"/>
        <v>0.87138002778011991</v>
      </c>
    </row>
    <row r="199" spans="1:14">
      <c r="A199" s="220"/>
      <c r="B199" s="195" t="s">
        <v>24</v>
      </c>
      <c r="C199" s="195">
        <v>42.232911999999999</v>
      </c>
      <c r="D199" s="32">
        <v>229.53995699999999</v>
      </c>
      <c r="E199" s="32">
        <v>196.99363299999999</v>
      </c>
      <c r="F199" s="150">
        <f t="shared" si="35"/>
        <v>16.521510621614862</v>
      </c>
      <c r="G199" s="32">
        <v>440</v>
      </c>
      <c r="H199" s="31">
        <v>375501</v>
      </c>
      <c r="I199" s="31">
        <v>68</v>
      </c>
      <c r="J199" s="31">
        <v>2.455165</v>
      </c>
      <c r="K199" s="31">
        <v>31.457470000000001</v>
      </c>
      <c r="L199" s="31">
        <v>16.528199999999998</v>
      </c>
      <c r="M199" s="31">
        <f t="shared" si="36"/>
        <v>90.32604881354294</v>
      </c>
      <c r="N199" s="169">
        <f t="shared" si="37"/>
        <v>2.9966710614121062</v>
      </c>
    </row>
    <row r="200" spans="1:14">
      <c r="A200" s="220"/>
      <c r="B200" s="195" t="s">
        <v>25</v>
      </c>
      <c r="C200" s="195">
        <v>0</v>
      </c>
      <c r="D200" s="32">
        <v>22.407364000000001</v>
      </c>
      <c r="E200" s="32">
        <v>0</v>
      </c>
      <c r="F200" s="150"/>
      <c r="G200" s="32">
        <v>0</v>
      </c>
      <c r="H200" s="31">
        <v>0</v>
      </c>
      <c r="I200" s="31">
        <v>0</v>
      </c>
      <c r="J200" s="31">
        <v>0</v>
      </c>
      <c r="K200" s="31">
        <v>0</v>
      </c>
      <c r="L200" s="33">
        <v>0</v>
      </c>
      <c r="M200" s="31"/>
      <c r="N200" s="169"/>
    </row>
    <row r="201" spans="1:14">
      <c r="A201" s="220"/>
      <c r="B201" s="195" t="s">
        <v>26</v>
      </c>
      <c r="C201" s="195">
        <v>84.937146999999996</v>
      </c>
      <c r="D201" s="32">
        <v>317.80137999999999</v>
      </c>
      <c r="E201" s="32">
        <v>419.45456300000001</v>
      </c>
      <c r="F201" s="150">
        <f>(D201-E201)/E201*100</f>
        <v>-24.234611318318169</v>
      </c>
      <c r="G201" s="32">
        <v>4233</v>
      </c>
      <c r="H201" s="31">
        <v>2048290</v>
      </c>
      <c r="I201" s="31">
        <v>313</v>
      </c>
      <c r="J201" s="31">
        <v>12.45701</v>
      </c>
      <c r="K201" s="31">
        <v>148.18746200000001</v>
      </c>
      <c r="L201" s="31">
        <v>86.174094999999994</v>
      </c>
      <c r="M201" s="31">
        <f t="shared" si="36"/>
        <v>71.962887454750785</v>
      </c>
      <c r="N201" s="169">
        <f>D201/D334*100</f>
        <v>2.0094096805831509</v>
      </c>
    </row>
    <row r="202" spans="1:14">
      <c r="A202" s="220"/>
      <c r="B202" s="195" t="s">
        <v>27</v>
      </c>
      <c r="C202" s="195">
        <v>386.54589900000002</v>
      </c>
      <c r="D202" s="32">
        <v>3210.5152210000001</v>
      </c>
      <c r="E202" s="32">
        <v>1794.559297</v>
      </c>
      <c r="F202" s="150">
        <f>(D202-E202)/E202*100</f>
        <v>78.902710340476418</v>
      </c>
      <c r="G202" s="32">
        <v>1083</v>
      </c>
      <c r="H202" s="31">
        <v>29782</v>
      </c>
      <c r="I202" s="31">
        <v>125</v>
      </c>
      <c r="J202" s="31">
        <v>0</v>
      </c>
      <c r="K202" s="31">
        <v>488.472848</v>
      </c>
      <c r="L202" s="31">
        <v>687.55258300000003</v>
      </c>
      <c r="M202" s="31">
        <f t="shared" si="36"/>
        <v>-28.954837771295232</v>
      </c>
      <c r="N202" s="169">
        <f>D202/D335*100</f>
        <v>91.851111843969164</v>
      </c>
    </row>
    <row r="203" spans="1:14">
      <c r="A203" s="220"/>
      <c r="B203" s="14" t="s">
        <v>28</v>
      </c>
      <c r="C203" s="195">
        <v>30.199791999999999</v>
      </c>
      <c r="D203" s="32">
        <v>30.199791999999999</v>
      </c>
      <c r="E203" s="32">
        <v>35.069417999999999</v>
      </c>
      <c r="F203" s="150"/>
      <c r="G203" s="32">
        <v>0</v>
      </c>
      <c r="H203" s="31">
        <v>0</v>
      </c>
      <c r="I203" s="31">
        <v>0</v>
      </c>
      <c r="J203" s="31">
        <v>0</v>
      </c>
      <c r="K203" s="31">
        <v>0</v>
      </c>
      <c r="L203" s="34">
        <v>0.3</v>
      </c>
      <c r="M203" s="31"/>
      <c r="N203" s="169"/>
    </row>
    <row r="204" spans="1:14">
      <c r="A204" s="220"/>
      <c r="B204" s="14" t="s">
        <v>29</v>
      </c>
      <c r="C204" s="195">
        <v>-28</v>
      </c>
      <c r="D204" s="32">
        <v>0</v>
      </c>
      <c r="E204" s="32">
        <v>0</v>
      </c>
      <c r="F204" s="150"/>
      <c r="G204" s="32">
        <v>9</v>
      </c>
      <c r="H204" s="31">
        <v>13470</v>
      </c>
      <c r="I204" s="31">
        <v>0</v>
      </c>
      <c r="J204" s="31">
        <v>0</v>
      </c>
      <c r="K204" s="31">
        <v>0</v>
      </c>
      <c r="L204" s="34">
        <v>0</v>
      </c>
      <c r="M204" s="31"/>
      <c r="N204" s="169">
        <f>D204/D337*100</f>
        <v>0</v>
      </c>
    </row>
    <row r="205" spans="1:14">
      <c r="A205" s="220"/>
      <c r="B205" s="14" t="s">
        <v>30</v>
      </c>
      <c r="C205" s="195">
        <v>384.34610700000002</v>
      </c>
      <c r="D205" s="32">
        <v>3180.3154290000002</v>
      </c>
      <c r="E205" s="32">
        <v>1759.489879</v>
      </c>
      <c r="F205" s="150">
        <f t="shared" ref="F205:F215" si="38">(D205-E205)/E205*100</f>
        <v>80.752129748397394</v>
      </c>
      <c r="G205" s="32">
        <v>1025</v>
      </c>
      <c r="H205" s="31">
        <v>16101</v>
      </c>
      <c r="I205" s="31">
        <v>125</v>
      </c>
      <c r="J205" s="31">
        <v>0</v>
      </c>
      <c r="K205" s="31">
        <v>488.472848</v>
      </c>
      <c r="L205" s="31">
        <v>687.55258300000003</v>
      </c>
      <c r="M205" s="31">
        <f t="shared" si="36"/>
        <v>-28.954837771295232</v>
      </c>
      <c r="N205" s="169">
        <f>D205/D338*100</f>
        <v>101.66013412337716</v>
      </c>
    </row>
    <row r="206" spans="1:14" ht="14.25" thickBot="1">
      <c r="A206" s="221"/>
      <c r="B206" s="15" t="s">
        <v>31</v>
      </c>
      <c r="C206" s="16">
        <f>C194+C196+C197+C198+C199+C200+C201+C202</f>
        <v>689.82221400000003</v>
      </c>
      <c r="D206" s="16">
        <f t="shared" ref="D206:L206" si="39">D194+D196+D197+D198+D199+D200+D201+D202</f>
        <v>5480.7987109999995</v>
      </c>
      <c r="E206" s="16">
        <f t="shared" si="39"/>
        <v>4566.2797969999992</v>
      </c>
      <c r="F206" s="151">
        <f t="shared" si="38"/>
        <v>20.027658283244712</v>
      </c>
      <c r="G206" s="16">
        <f t="shared" si="39"/>
        <v>18930</v>
      </c>
      <c r="H206" s="16">
        <f>H194+H196+H197+H198+H199+H200+H201+H202</f>
        <v>4626381</v>
      </c>
      <c r="I206" s="16">
        <f t="shared" si="39"/>
        <v>2469</v>
      </c>
      <c r="J206" s="16">
        <f t="shared" si="39"/>
        <v>142.35729699999999</v>
      </c>
      <c r="K206" s="16">
        <f t="shared" si="39"/>
        <v>1800.6301230000004</v>
      </c>
      <c r="L206" s="16">
        <f t="shared" si="39"/>
        <v>2400.1886950000003</v>
      </c>
      <c r="M206" s="16">
        <f t="shared" si="36"/>
        <v>-24.979643194261435</v>
      </c>
      <c r="N206" s="170">
        <f>D206/D339*100</f>
        <v>5.1880080815673066</v>
      </c>
    </row>
    <row r="207" spans="1:14" ht="14.25" thickTop="1">
      <c r="A207" s="230" t="s">
        <v>43</v>
      </c>
      <c r="B207" s="195" t="s">
        <v>19</v>
      </c>
      <c r="C207" s="82">
        <v>28.98</v>
      </c>
      <c r="D207" s="82">
        <v>176.1</v>
      </c>
      <c r="E207" s="82">
        <v>344.75</v>
      </c>
      <c r="F207" s="157">
        <f t="shared" si="38"/>
        <v>-48.919506889050041</v>
      </c>
      <c r="G207" s="83">
        <v>1373</v>
      </c>
      <c r="H207" s="83">
        <v>113002.07</v>
      </c>
      <c r="I207" s="83">
        <v>218</v>
      </c>
      <c r="J207" s="83">
        <v>17.13</v>
      </c>
      <c r="K207" s="83">
        <v>408.96</v>
      </c>
      <c r="L207" s="83">
        <v>423.26</v>
      </c>
      <c r="M207" s="31">
        <f t="shared" ref="M207:M221" si="40">(K207-L207)/L207*100</f>
        <v>-3.3785380144592003</v>
      </c>
      <c r="N207" s="169">
        <f t="shared" ref="N207:N215" si="41">D207/D327*100</f>
        <v>0.29366756377031722</v>
      </c>
    </row>
    <row r="208" spans="1:14">
      <c r="A208" s="231"/>
      <c r="B208" s="195" t="s">
        <v>20</v>
      </c>
      <c r="C208" s="83">
        <v>10.3</v>
      </c>
      <c r="D208" s="83">
        <v>40.14</v>
      </c>
      <c r="E208" s="83">
        <v>80.77</v>
      </c>
      <c r="F208" s="157">
        <f t="shared" si="38"/>
        <v>-50.303330444471953</v>
      </c>
      <c r="G208" s="83">
        <v>469</v>
      </c>
      <c r="H208" s="83">
        <v>9380</v>
      </c>
      <c r="I208" s="83">
        <v>83</v>
      </c>
      <c r="J208" s="83">
        <v>3.25</v>
      </c>
      <c r="K208" s="83">
        <v>67.39</v>
      </c>
      <c r="L208" s="83">
        <v>116.9</v>
      </c>
      <c r="M208" s="31">
        <f t="shared" si="40"/>
        <v>-42.352437981180493</v>
      </c>
      <c r="N208" s="169">
        <f t="shared" si="41"/>
        <v>0.28643588548067661</v>
      </c>
    </row>
    <row r="209" spans="1:14">
      <c r="A209" s="231"/>
      <c r="B209" s="195" t="s">
        <v>21</v>
      </c>
      <c r="C209" s="83">
        <v>0.49</v>
      </c>
      <c r="D209" s="83">
        <v>1.88</v>
      </c>
      <c r="E209" s="83">
        <v>5.4</v>
      </c>
      <c r="F209" s="157">
        <f t="shared" si="38"/>
        <v>-65.18518518518519</v>
      </c>
      <c r="G209" s="83">
        <v>2</v>
      </c>
      <c r="H209" s="83">
        <v>906.6</v>
      </c>
      <c r="I209" s="83">
        <v>2</v>
      </c>
      <c r="J209" s="83">
        <v>0</v>
      </c>
      <c r="K209" s="83">
        <v>0.6</v>
      </c>
      <c r="L209" s="83">
        <v>0.35</v>
      </c>
      <c r="M209" s="31"/>
      <c r="N209" s="169">
        <f t="shared" si="41"/>
        <v>5.6014752028408957E-2</v>
      </c>
    </row>
    <row r="210" spans="1:14">
      <c r="A210" s="231"/>
      <c r="B210" s="195" t="s">
        <v>22</v>
      </c>
      <c r="C210" s="83">
        <v>0.06</v>
      </c>
      <c r="D210" s="83">
        <v>1.67</v>
      </c>
      <c r="E210" s="83">
        <v>1.56</v>
      </c>
      <c r="F210" s="157">
        <f t="shared" si="38"/>
        <v>7.0512820512820431</v>
      </c>
      <c r="G210" s="83">
        <v>202</v>
      </c>
      <c r="H210" s="83">
        <v>2550.46</v>
      </c>
      <c r="I210" s="83">
        <v>10</v>
      </c>
      <c r="J210" s="83">
        <v>0</v>
      </c>
      <c r="K210" s="83">
        <v>1.34</v>
      </c>
      <c r="L210" s="83">
        <v>2.38</v>
      </c>
      <c r="M210" s="31">
        <f t="shared" si="40"/>
        <v>-43.697478991596633</v>
      </c>
      <c r="N210" s="169">
        <f t="shared" si="41"/>
        <v>0.16299773630500683</v>
      </c>
    </row>
    <row r="211" spans="1:14">
      <c r="A211" s="231"/>
      <c r="B211" s="195" t="s">
        <v>23</v>
      </c>
      <c r="C211" s="83">
        <v>0</v>
      </c>
      <c r="D211" s="83">
        <v>0</v>
      </c>
      <c r="E211" s="83">
        <v>4.72</v>
      </c>
      <c r="F211" s="157">
        <f t="shared" si="38"/>
        <v>-100</v>
      </c>
      <c r="G211" s="83">
        <v>0</v>
      </c>
      <c r="H211" s="83">
        <v>-18.239999999999998</v>
      </c>
      <c r="I211" s="83">
        <v>1</v>
      </c>
      <c r="J211" s="83">
        <v>0.08</v>
      </c>
      <c r="K211" s="83">
        <v>18.32</v>
      </c>
      <c r="L211" s="83">
        <v>0</v>
      </c>
      <c r="M211" s="31"/>
      <c r="N211" s="169">
        <f t="shared" si="41"/>
        <v>0</v>
      </c>
    </row>
    <row r="212" spans="1:14">
      <c r="A212" s="231"/>
      <c r="B212" s="195" t="s">
        <v>24</v>
      </c>
      <c r="C212" s="83">
        <v>2.21</v>
      </c>
      <c r="D212" s="83">
        <v>15.68</v>
      </c>
      <c r="E212" s="83">
        <v>9.74</v>
      </c>
      <c r="F212" s="157">
        <f t="shared" si="38"/>
        <v>60.985626283367559</v>
      </c>
      <c r="G212" s="83">
        <v>16</v>
      </c>
      <c r="H212" s="83">
        <v>16332.1</v>
      </c>
      <c r="I212" s="83">
        <v>12</v>
      </c>
      <c r="J212" s="83">
        <v>0</v>
      </c>
      <c r="K212" s="83">
        <v>1.36</v>
      </c>
      <c r="L212" s="83">
        <v>7.16</v>
      </c>
      <c r="M212" s="31">
        <f>(K212-L212)/L212*100</f>
        <v>-81.005586592178773</v>
      </c>
      <c r="N212" s="169">
        <f t="shared" si="41"/>
        <v>0.2047042391096284</v>
      </c>
    </row>
    <row r="213" spans="1:14">
      <c r="A213" s="231"/>
      <c r="B213" s="195" t="s">
        <v>25</v>
      </c>
      <c r="C213" s="84">
        <v>0</v>
      </c>
      <c r="D213" s="84">
        <v>1838.14</v>
      </c>
      <c r="E213" s="84">
        <v>1990.66</v>
      </c>
      <c r="F213" s="157">
        <f t="shared" si="38"/>
        <v>-7.6617805150050717</v>
      </c>
      <c r="G213" s="84">
        <v>194</v>
      </c>
      <c r="H213" s="84">
        <v>21559.57</v>
      </c>
      <c r="I213" s="84">
        <v>661</v>
      </c>
      <c r="J213" s="84">
        <v>38.340000000000003</v>
      </c>
      <c r="K213" s="84">
        <v>597.79</v>
      </c>
      <c r="L213" s="84">
        <v>664.59</v>
      </c>
      <c r="M213" s="31">
        <f t="shared" si="40"/>
        <v>-10.051309830120836</v>
      </c>
      <c r="N213" s="169">
        <f t="shared" si="41"/>
        <v>13.061604245714944</v>
      </c>
    </row>
    <row r="214" spans="1:14">
      <c r="A214" s="231"/>
      <c r="B214" s="195" t="s">
        <v>26</v>
      </c>
      <c r="C214" s="83">
        <v>1.88</v>
      </c>
      <c r="D214" s="83">
        <v>27.03</v>
      </c>
      <c r="E214" s="83">
        <v>16.64</v>
      </c>
      <c r="F214" s="157">
        <f t="shared" si="38"/>
        <v>62.439903846153847</v>
      </c>
      <c r="G214" s="83">
        <v>117</v>
      </c>
      <c r="H214" s="83">
        <v>32612.48</v>
      </c>
      <c r="I214" s="83">
        <v>5</v>
      </c>
      <c r="J214" s="83">
        <v>0.48</v>
      </c>
      <c r="K214" s="83">
        <v>8.17</v>
      </c>
      <c r="L214" s="83">
        <v>5.47</v>
      </c>
      <c r="M214" s="31">
        <f t="shared" si="40"/>
        <v>49.360146252285197</v>
      </c>
      <c r="N214" s="169">
        <f t="shared" si="41"/>
        <v>0.17090656958809486</v>
      </c>
    </row>
    <row r="215" spans="1:14">
      <c r="A215" s="231"/>
      <c r="B215" s="195" t="s">
        <v>27</v>
      </c>
      <c r="C215" s="85">
        <v>0.33</v>
      </c>
      <c r="D215" s="85">
        <v>1.53</v>
      </c>
      <c r="E215" s="85">
        <v>1.53</v>
      </c>
      <c r="F215" s="157">
        <f t="shared" si="38"/>
        <v>0</v>
      </c>
      <c r="G215" s="85">
        <v>17</v>
      </c>
      <c r="H215" s="85">
        <v>157.1</v>
      </c>
      <c r="I215" s="85">
        <v>0</v>
      </c>
      <c r="J215" s="85">
        <v>0</v>
      </c>
      <c r="K215" s="85">
        <v>0</v>
      </c>
      <c r="L215" s="85">
        <v>0</v>
      </c>
      <c r="M215" s="31" t="e">
        <f t="shared" si="40"/>
        <v>#DIV/0!</v>
      </c>
      <c r="N215" s="169">
        <f t="shared" si="41"/>
        <v>4.3772476206326891E-2</v>
      </c>
    </row>
    <row r="216" spans="1:14">
      <c r="A216" s="231"/>
      <c r="B216" s="14" t="s">
        <v>28</v>
      </c>
      <c r="C216" s="85"/>
      <c r="D216" s="85"/>
      <c r="E216" s="85"/>
      <c r="F216" s="157"/>
      <c r="G216" s="85"/>
      <c r="H216" s="85"/>
      <c r="I216" s="85"/>
      <c r="J216" s="85"/>
      <c r="K216" s="85"/>
      <c r="L216" s="85"/>
      <c r="M216" s="31"/>
      <c r="N216" s="169"/>
    </row>
    <row r="217" spans="1:14">
      <c r="A217" s="231"/>
      <c r="B217" s="14" t="s">
        <v>29</v>
      </c>
      <c r="C217" s="85">
        <v>0.33</v>
      </c>
      <c r="D217" s="85">
        <v>1.46</v>
      </c>
      <c r="E217" s="85">
        <v>1.23</v>
      </c>
      <c r="F217" s="157">
        <f>(D217-E217)/E217*100</f>
        <v>18.699186991869919</v>
      </c>
      <c r="G217" s="85">
        <v>15</v>
      </c>
      <c r="H217" s="85">
        <v>118.1</v>
      </c>
      <c r="I217" s="85">
        <v>0</v>
      </c>
      <c r="J217" s="85">
        <v>0</v>
      </c>
      <c r="K217" s="85">
        <v>0</v>
      </c>
      <c r="L217" s="85">
        <v>0</v>
      </c>
      <c r="M217" s="31"/>
      <c r="N217" s="169">
        <f>D217/D337*100</f>
        <v>2.1062148876125901</v>
      </c>
    </row>
    <row r="218" spans="1:14">
      <c r="A218" s="231"/>
      <c r="B218" s="14" t="s">
        <v>30</v>
      </c>
      <c r="C218" s="34"/>
      <c r="D218" s="34"/>
      <c r="E218" s="34"/>
      <c r="F218" s="150"/>
      <c r="G218" s="34"/>
      <c r="H218" s="34"/>
      <c r="I218" s="34"/>
      <c r="J218" s="34"/>
      <c r="K218" s="34"/>
      <c r="L218" s="34"/>
      <c r="M218" s="31"/>
      <c r="N218" s="169"/>
    </row>
    <row r="219" spans="1:14" ht="14.25" thickBot="1">
      <c r="A219" s="232"/>
      <c r="B219" s="15" t="s">
        <v>31</v>
      </c>
      <c r="C219" s="16">
        <f t="shared" ref="C219:L219" si="42">C207+C209+C210+C211+C212+C213+C214+C215</f>
        <v>33.949999999999996</v>
      </c>
      <c r="D219" s="16">
        <f t="shared" si="42"/>
        <v>2062.0300000000002</v>
      </c>
      <c r="E219" s="16">
        <f t="shared" si="42"/>
        <v>2375</v>
      </c>
      <c r="F219" s="151">
        <f>(D219-E219)/E219*100</f>
        <v>-13.177684210526309</v>
      </c>
      <c r="G219" s="16">
        <f t="shared" si="42"/>
        <v>1921</v>
      </c>
      <c r="H219" s="16">
        <f t="shared" si="42"/>
        <v>187102.14000000004</v>
      </c>
      <c r="I219" s="16">
        <f t="shared" si="42"/>
        <v>909</v>
      </c>
      <c r="J219" s="16">
        <f t="shared" si="42"/>
        <v>56.029999999999994</v>
      </c>
      <c r="K219" s="16">
        <f t="shared" si="42"/>
        <v>1036.54</v>
      </c>
      <c r="L219" s="16">
        <f t="shared" si="42"/>
        <v>1103.21</v>
      </c>
      <c r="M219" s="16">
        <f t="shared" si="40"/>
        <v>-6.043273719418794</v>
      </c>
      <c r="N219" s="170">
        <f>D219/D339*100</f>
        <v>1.9518739637278817</v>
      </c>
    </row>
    <row r="220" spans="1:14" ht="14.25" thickTop="1">
      <c r="A220" s="230" t="s">
        <v>44</v>
      </c>
      <c r="B220" s="195" t="s">
        <v>19</v>
      </c>
      <c r="C220" s="71">
        <v>2.97</v>
      </c>
      <c r="D220" s="71">
        <v>20.03</v>
      </c>
      <c r="E220" s="71">
        <v>31.18</v>
      </c>
      <c r="F220" s="150">
        <f>(D220-E220)/E220*100</f>
        <v>-35.760102629890952</v>
      </c>
      <c r="G220" s="72">
        <v>134</v>
      </c>
      <c r="H220" s="72">
        <v>8797.32</v>
      </c>
      <c r="I220" s="72">
        <v>9</v>
      </c>
      <c r="J220" s="72">
        <v>0.15</v>
      </c>
      <c r="K220" s="72">
        <v>1.0900000000000001</v>
      </c>
      <c r="L220" s="72">
        <v>15.8</v>
      </c>
      <c r="M220" s="31">
        <f t="shared" si="40"/>
        <v>-93.101265822784811</v>
      </c>
      <c r="N220" s="169">
        <f>D220/D327*100</f>
        <v>3.3402392403858346E-2</v>
      </c>
    </row>
    <row r="221" spans="1:14">
      <c r="A221" s="231"/>
      <c r="B221" s="195" t="s">
        <v>20</v>
      </c>
      <c r="C221" s="72">
        <v>0.67</v>
      </c>
      <c r="D221" s="72">
        <v>5.39</v>
      </c>
      <c r="E221" s="72">
        <v>8.9</v>
      </c>
      <c r="F221" s="150">
        <f>(D221-E221)/E221*100</f>
        <v>-39.438202247191015</v>
      </c>
      <c r="G221" s="72">
        <v>68</v>
      </c>
      <c r="H221" s="72">
        <v>1360</v>
      </c>
      <c r="I221" s="72">
        <v>5</v>
      </c>
      <c r="J221" s="72">
        <v>0.15</v>
      </c>
      <c r="K221" s="72">
        <v>0.73</v>
      </c>
      <c r="L221" s="72">
        <v>8.61</v>
      </c>
      <c r="M221" s="31">
        <f t="shared" si="40"/>
        <v>-91.521486643437854</v>
      </c>
      <c r="N221" s="169">
        <f>D221/D328*100</f>
        <v>3.8462616411082381E-2</v>
      </c>
    </row>
    <row r="222" spans="1:14">
      <c r="A222" s="231"/>
      <c r="B222" s="195" t="s">
        <v>21</v>
      </c>
      <c r="C222" s="72">
        <v>20.3</v>
      </c>
      <c r="D222" s="72">
        <v>35.21</v>
      </c>
      <c r="E222" s="72">
        <v>36.06</v>
      </c>
      <c r="F222" s="150"/>
      <c r="G222" s="72">
        <v>15</v>
      </c>
      <c r="H222" s="72">
        <v>53104.35</v>
      </c>
      <c r="I222" s="72"/>
      <c r="J222" s="72"/>
      <c r="K222" s="72"/>
      <c r="L222" s="72">
        <v>0.85</v>
      </c>
      <c r="M222" s="31"/>
      <c r="N222" s="169">
        <f>D222/D329*100</f>
        <v>1.0490847972980211</v>
      </c>
    </row>
    <row r="223" spans="1:14">
      <c r="A223" s="231"/>
      <c r="B223" s="195" t="s">
        <v>22</v>
      </c>
      <c r="C223" s="72">
        <v>0.46</v>
      </c>
      <c r="D223" s="72">
        <v>1.1599999999999999</v>
      </c>
      <c r="E223" s="72">
        <v>0.2</v>
      </c>
      <c r="F223" s="150">
        <f>(D223-E223)/E223*100</f>
        <v>480</v>
      </c>
      <c r="G223" s="72">
        <v>76</v>
      </c>
      <c r="H223" s="72">
        <v>802.23</v>
      </c>
      <c r="I223" s="72">
        <v>1</v>
      </c>
      <c r="J223" s="72">
        <v>2.5</v>
      </c>
      <c r="K223" s="72">
        <v>2.5</v>
      </c>
      <c r="L223" s="72"/>
      <c r="M223" s="31"/>
      <c r="N223" s="169">
        <f>D223/D330*100</f>
        <v>0.11321998449928619</v>
      </c>
    </row>
    <row r="224" spans="1:14">
      <c r="A224" s="231"/>
      <c r="B224" s="195" t="s">
        <v>23</v>
      </c>
      <c r="C224" s="72"/>
      <c r="D224" s="72"/>
      <c r="E224" s="72"/>
      <c r="F224" s="150"/>
      <c r="G224" s="72"/>
      <c r="H224" s="72"/>
      <c r="I224" s="72"/>
      <c r="J224" s="72"/>
      <c r="K224" s="72"/>
      <c r="L224" s="72"/>
      <c r="M224" s="31"/>
      <c r="N224" s="169"/>
    </row>
    <row r="225" spans="1:14">
      <c r="A225" s="231"/>
      <c r="B225" s="195" t="s">
        <v>24</v>
      </c>
      <c r="C225" s="72">
        <v>176.13</v>
      </c>
      <c r="D225" s="72">
        <v>451.33</v>
      </c>
      <c r="E225" s="72">
        <v>303.75</v>
      </c>
      <c r="F225" s="150">
        <f>(D225-E225)/E225*100</f>
        <v>48.58600823045267</v>
      </c>
      <c r="G225" s="72">
        <v>1891</v>
      </c>
      <c r="H225" s="72">
        <v>85562.6</v>
      </c>
      <c r="I225" s="72">
        <v>56</v>
      </c>
      <c r="J225" s="72"/>
      <c r="K225" s="72">
        <v>59.5</v>
      </c>
      <c r="L225" s="72">
        <v>1.98</v>
      </c>
      <c r="M225" s="31">
        <f>(K225-L225)/L225*100</f>
        <v>2905.0505050505053</v>
      </c>
      <c r="N225" s="169">
        <f>D225/D332*100</f>
        <v>5.8921660865655987</v>
      </c>
    </row>
    <row r="226" spans="1:14">
      <c r="A226" s="231"/>
      <c r="B226" s="195" t="s">
        <v>25</v>
      </c>
      <c r="C226" s="74"/>
      <c r="D226" s="74">
        <v>1133.24</v>
      </c>
      <c r="E226" s="74">
        <v>2969.33</v>
      </c>
      <c r="F226" s="150">
        <f>(D226-E226)/E226*100</f>
        <v>-61.835161467401733</v>
      </c>
      <c r="G226" s="74">
        <v>297</v>
      </c>
      <c r="H226" s="74">
        <v>22865.94</v>
      </c>
      <c r="I226" s="79">
        <v>2415</v>
      </c>
      <c r="J226" s="72">
        <v>45.76</v>
      </c>
      <c r="K226" s="72">
        <v>325.77</v>
      </c>
      <c r="L226" s="79">
        <v>192.92</v>
      </c>
      <c r="M226" s="31">
        <f>(K226-L226)/L226*100</f>
        <v>68.86274103255235</v>
      </c>
      <c r="N226" s="169">
        <f>D226/D333*100</f>
        <v>8.052668673449249</v>
      </c>
    </row>
    <row r="227" spans="1:14">
      <c r="A227" s="231"/>
      <c r="B227" s="195" t="s">
        <v>26</v>
      </c>
      <c r="C227" s="72">
        <v>0.6</v>
      </c>
      <c r="D227" s="72">
        <v>8.56</v>
      </c>
      <c r="E227" s="72">
        <v>4.95</v>
      </c>
      <c r="F227" s="150">
        <f>(D227-E227)/E227*100</f>
        <v>72.929292929292927</v>
      </c>
      <c r="G227" s="72">
        <v>70</v>
      </c>
      <c r="H227" s="72">
        <v>17438.419999999998</v>
      </c>
      <c r="I227" s="72"/>
      <c r="J227" s="72"/>
      <c r="K227" s="72"/>
      <c r="L227" s="72"/>
      <c r="M227" s="31"/>
      <c r="N227" s="169">
        <f>D227/D334*100</f>
        <v>5.4123575126677474E-2</v>
      </c>
    </row>
    <row r="228" spans="1:14">
      <c r="A228" s="231"/>
      <c r="B228" s="195" t="s">
        <v>27</v>
      </c>
      <c r="C228" s="72">
        <v>0.03</v>
      </c>
      <c r="D228" s="72">
        <v>0.67</v>
      </c>
      <c r="E228" s="72"/>
      <c r="F228" s="150"/>
      <c r="G228" s="72">
        <v>11</v>
      </c>
      <c r="H228" s="72">
        <v>990.57</v>
      </c>
      <c r="I228" s="72"/>
      <c r="J228" s="72"/>
      <c r="K228" s="72"/>
      <c r="L228" s="72"/>
      <c r="M228" s="31"/>
      <c r="N228" s="169"/>
    </row>
    <row r="229" spans="1:14">
      <c r="A229" s="231"/>
      <c r="B229" s="14" t="s">
        <v>28</v>
      </c>
      <c r="C229" s="75"/>
      <c r="D229" s="75"/>
      <c r="E229" s="75"/>
      <c r="F229" s="150"/>
      <c r="G229" s="75"/>
      <c r="H229" s="75"/>
      <c r="I229" s="75"/>
      <c r="J229" s="75"/>
      <c r="K229" s="75"/>
      <c r="L229" s="75"/>
      <c r="M229" s="31"/>
      <c r="N229" s="169"/>
    </row>
    <row r="230" spans="1:14">
      <c r="A230" s="231"/>
      <c r="B230" s="14" t="s">
        <v>29</v>
      </c>
      <c r="C230" s="75"/>
      <c r="D230" s="75"/>
      <c r="E230" s="75"/>
      <c r="F230" s="150"/>
      <c r="G230" s="75"/>
      <c r="H230" s="75"/>
      <c r="I230" s="75"/>
      <c r="J230" s="75"/>
      <c r="K230" s="75"/>
      <c r="L230" s="75"/>
      <c r="M230" s="31"/>
      <c r="N230" s="169"/>
    </row>
    <row r="231" spans="1:14">
      <c r="A231" s="231"/>
      <c r="B231" s="14" t="s">
        <v>30</v>
      </c>
      <c r="C231" s="75"/>
      <c r="D231" s="75"/>
      <c r="E231" s="75"/>
      <c r="F231" s="150"/>
      <c r="G231" s="75"/>
      <c r="H231" s="75"/>
      <c r="I231" s="75"/>
      <c r="J231" s="75"/>
      <c r="K231" s="75"/>
      <c r="L231" s="75"/>
      <c r="M231" s="31"/>
      <c r="N231" s="169"/>
    </row>
    <row r="232" spans="1:14" ht="14.25" thickBot="1">
      <c r="A232" s="232"/>
      <c r="B232" s="15" t="s">
        <v>31</v>
      </c>
      <c r="C232" s="16">
        <f t="shared" ref="C232:L232" si="43">C220+C222+C223+C224+C225+C226+C227+C228</f>
        <v>200.48999999999998</v>
      </c>
      <c r="D232" s="16">
        <f>D220+D222+D223+D224+D225+D226+D227+D228</f>
        <v>1650.2</v>
      </c>
      <c r="E232" s="16">
        <f t="shared" si="43"/>
        <v>3345.47</v>
      </c>
      <c r="F232" s="17">
        <f>(D232-E232)/E232*100</f>
        <v>-50.673597431750991</v>
      </c>
      <c r="G232" s="16">
        <f t="shared" si="43"/>
        <v>2494</v>
      </c>
      <c r="H232" s="16">
        <f t="shared" si="43"/>
        <v>189561.43</v>
      </c>
      <c r="I232" s="16">
        <f t="shared" si="43"/>
        <v>2481</v>
      </c>
      <c r="J232" s="16">
        <f t="shared" si="43"/>
        <v>48.41</v>
      </c>
      <c r="K232" s="16">
        <f t="shared" si="43"/>
        <v>388.86</v>
      </c>
      <c r="L232" s="16">
        <f t="shared" si="43"/>
        <v>211.54999999999998</v>
      </c>
      <c r="M232" s="16">
        <f t="shared" ref="M232" si="44">(K232-L232)/L232*100</f>
        <v>83.81470101630822</v>
      </c>
      <c r="N232" s="170">
        <f>D232/D339*100</f>
        <v>1.5620444003936658</v>
      </c>
    </row>
    <row r="233" spans="1:14" ht="14.25" thickTop="1"/>
    <row r="236" spans="1:14" s="57" customFormat="1" ht="18.75">
      <c r="A236" s="215" t="str">
        <f>A1</f>
        <v>2021年1-9月丹东市财产保险业务统计表</v>
      </c>
      <c r="B236" s="215"/>
      <c r="C236" s="215"/>
      <c r="D236" s="215"/>
      <c r="E236" s="215"/>
      <c r="F236" s="215"/>
      <c r="G236" s="215"/>
      <c r="H236" s="215"/>
      <c r="I236" s="215"/>
      <c r="J236" s="215"/>
      <c r="K236" s="215"/>
      <c r="L236" s="215"/>
      <c r="M236" s="215"/>
      <c r="N236" s="215"/>
    </row>
    <row r="237" spans="1:14" s="57" customFormat="1" ht="14.25" thickBot="1">
      <c r="B237" s="59" t="s">
        <v>0</v>
      </c>
      <c r="C237" s="58"/>
      <c r="D237" s="58"/>
      <c r="F237" s="148"/>
      <c r="G237" s="73" t="str">
        <f>G2</f>
        <v>（2021年1-9月）</v>
      </c>
      <c r="H237" s="58"/>
      <c r="I237" s="58"/>
      <c r="J237" s="58"/>
      <c r="K237" s="58"/>
      <c r="L237" s="59" t="s">
        <v>1</v>
      </c>
      <c r="N237" s="168"/>
    </row>
    <row r="238" spans="1:14">
      <c r="A238" s="219" t="s">
        <v>45</v>
      </c>
      <c r="B238" s="162" t="s">
        <v>3</v>
      </c>
      <c r="C238" s="216" t="s">
        <v>4</v>
      </c>
      <c r="D238" s="216"/>
      <c r="E238" s="216"/>
      <c r="F238" s="217"/>
      <c r="G238" s="216" t="s">
        <v>5</v>
      </c>
      <c r="H238" s="216"/>
      <c r="I238" s="216" t="s">
        <v>6</v>
      </c>
      <c r="J238" s="216"/>
      <c r="K238" s="216"/>
      <c r="L238" s="216"/>
      <c r="M238" s="216"/>
      <c r="N238" s="222" t="s">
        <v>7</v>
      </c>
    </row>
    <row r="239" spans="1:14">
      <c r="A239" s="220"/>
      <c r="B239" s="58" t="s">
        <v>8</v>
      </c>
      <c r="C239" s="218" t="s">
        <v>9</v>
      </c>
      <c r="D239" s="218" t="s">
        <v>10</v>
      </c>
      <c r="E239" s="218" t="s">
        <v>11</v>
      </c>
      <c r="F239" s="149" t="s">
        <v>12</v>
      </c>
      <c r="G239" s="218" t="s">
        <v>13</v>
      </c>
      <c r="H239" s="218" t="s">
        <v>14</v>
      </c>
      <c r="I239" s="195" t="s">
        <v>13</v>
      </c>
      <c r="J239" s="218" t="s">
        <v>15</v>
      </c>
      <c r="K239" s="218"/>
      <c r="L239" s="218"/>
      <c r="M239" s="195" t="s">
        <v>12</v>
      </c>
      <c r="N239" s="223"/>
    </row>
    <row r="240" spans="1:14">
      <c r="A240" s="220"/>
      <c r="B240" s="163" t="s">
        <v>16</v>
      </c>
      <c r="C240" s="218"/>
      <c r="D240" s="218"/>
      <c r="E240" s="218"/>
      <c r="F240" s="149" t="s">
        <v>17</v>
      </c>
      <c r="G240" s="218"/>
      <c r="H240" s="218"/>
      <c r="I240" s="33" t="s">
        <v>18</v>
      </c>
      <c r="J240" s="195" t="s">
        <v>9</v>
      </c>
      <c r="K240" s="195" t="s">
        <v>10</v>
      </c>
      <c r="L240" s="195" t="s">
        <v>11</v>
      </c>
      <c r="M240" s="195" t="s">
        <v>17</v>
      </c>
      <c r="N240" s="196" t="s">
        <v>17</v>
      </c>
    </row>
    <row r="241" spans="1:14">
      <c r="A241" s="220"/>
      <c r="B241" s="195" t="s">
        <v>19</v>
      </c>
      <c r="C241" s="32">
        <v>45.095618000000002</v>
      </c>
      <c r="D241" s="32">
        <v>386.39075300000002</v>
      </c>
      <c r="E241" s="32">
        <v>388.32935800000001</v>
      </c>
      <c r="F241" s="150">
        <f>(D241-E241)/E241*100</f>
        <v>-0.49921669841917932</v>
      </c>
      <c r="G241" s="31">
        <v>2173</v>
      </c>
      <c r="H241" s="31">
        <v>169314.80040000001</v>
      </c>
      <c r="I241" s="31">
        <v>514</v>
      </c>
      <c r="J241" s="31">
        <v>17.344056000000101</v>
      </c>
      <c r="K241" s="31">
        <v>426.91344400000003</v>
      </c>
      <c r="L241" s="31">
        <v>427.10998000000001</v>
      </c>
      <c r="M241" s="31">
        <f>(K241-L241)/L241*100</f>
        <v>-4.6015314369376364E-2</v>
      </c>
      <c r="N241" s="169">
        <f>D241/D327*100</f>
        <v>0.64435224927250645</v>
      </c>
    </row>
    <row r="242" spans="1:14">
      <c r="A242" s="220"/>
      <c r="B242" s="195" t="s">
        <v>20</v>
      </c>
      <c r="C242" s="31">
        <v>12.854177</v>
      </c>
      <c r="D242" s="31">
        <v>92.900559999999999</v>
      </c>
      <c r="E242" s="31">
        <v>89.346373</v>
      </c>
      <c r="F242" s="150">
        <f>(D242-E242)/E242*100</f>
        <v>3.9779868848173603</v>
      </c>
      <c r="G242" s="31">
        <v>887</v>
      </c>
      <c r="H242" s="31">
        <v>17680</v>
      </c>
      <c r="I242" s="31">
        <v>197</v>
      </c>
      <c r="J242" s="31">
        <v>-86.512276</v>
      </c>
      <c r="K242" s="31">
        <v>119.289658</v>
      </c>
      <c r="L242" s="31">
        <v>88.383774000000003</v>
      </c>
      <c r="M242" s="31">
        <f>(K242-L242)/L242*100</f>
        <v>34.96782565541951</v>
      </c>
      <c r="N242" s="169">
        <f>D242/D328*100</f>
        <v>0.6629310952977262</v>
      </c>
    </row>
    <row r="243" spans="1:14">
      <c r="A243" s="220"/>
      <c r="B243" s="195" t="s">
        <v>21</v>
      </c>
      <c r="C243" s="31">
        <v>0</v>
      </c>
      <c r="D243" s="31">
        <v>1.7943260000000001</v>
      </c>
      <c r="E243" s="31">
        <v>12.172363000000001</v>
      </c>
      <c r="F243" s="150">
        <f>(D243-E243)/E243*100</f>
        <v>-85.259016675726812</v>
      </c>
      <c r="G243" s="31">
        <v>1</v>
      </c>
      <c r="H243" s="31">
        <v>4226.6331300000002</v>
      </c>
      <c r="I243" s="31">
        <v>0</v>
      </c>
      <c r="J243" s="31">
        <v>0</v>
      </c>
      <c r="K243" s="31">
        <v>0</v>
      </c>
      <c r="L243" s="31">
        <v>0</v>
      </c>
      <c r="M243" s="31" t="e">
        <f>(K243-L243)/L243*100</f>
        <v>#DIV/0!</v>
      </c>
      <c r="N243" s="169">
        <f>D243/D329*100</f>
        <v>5.3462088270280289E-2</v>
      </c>
    </row>
    <row r="244" spans="1:14">
      <c r="A244" s="220"/>
      <c r="B244" s="195" t="s">
        <v>22</v>
      </c>
      <c r="C244" s="31">
        <v>0</v>
      </c>
      <c r="D244" s="31">
        <v>3.9812E-2</v>
      </c>
      <c r="E244" s="31">
        <v>9.6884999999999999E-2</v>
      </c>
      <c r="F244" s="150">
        <f>(D244-E244)/E244*100</f>
        <v>-58.907983692005985</v>
      </c>
      <c r="G244" s="31">
        <v>3</v>
      </c>
      <c r="H244" s="31">
        <v>101.44</v>
      </c>
      <c r="I244" s="31">
        <v>0</v>
      </c>
      <c r="J244" s="31">
        <v>0</v>
      </c>
      <c r="K244" s="31">
        <v>0</v>
      </c>
      <c r="L244" s="31">
        <v>8.1730999999999998E-2</v>
      </c>
      <c r="M244" s="31"/>
      <c r="N244" s="169">
        <f>D244/D330*100</f>
        <v>3.8857879507634327E-3</v>
      </c>
    </row>
    <row r="245" spans="1:14">
      <c r="A245" s="220"/>
      <c r="B245" s="195" t="s">
        <v>23</v>
      </c>
      <c r="C245" s="31">
        <v>0</v>
      </c>
      <c r="D245" s="31">
        <v>0</v>
      </c>
      <c r="E245" s="31">
        <v>0</v>
      </c>
      <c r="F245" s="150"/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/>
      <c r="N245" s="169"/>
    </row>
    <row r="246" spans="1:14">
      <c r="A246" s="220"/>
      <c r="B246" s="195" t="s">
        <v>24</v>
      </c>
      <c r="C246" s="31">
        <v>2.7106349999999999</v>
      </c>
      <c r="D246" s="31">
        <v>20.036805999999999</v>
      </c>
      <c r="E246" s="31">
        <v>4.4970990000000004</v>
      </c>
      <c r="F246" s="150">
        <f>(D246-E246)/E246*100</f>
        <v>345.54958652233358</v>
      </c>
      <c r="G246" s="31">
        <v>62</v>
      </c>
      <c r="H246" s="31">
        <v>11926.622460000001</v>
      </c>
      <c r="I246" s="31">
        <v>9</v>
      </c>
      <c r="J246" s="31">
        <v>1.4698000000000299E-2</v>
      </c>
      <c r="K246" s="31">
        <v>1.505279</v>
      </c>
      <c r="L246" s="31">
        <v>6.3168000000000002E-2</v>
      </c>
      <c r="M246" s="31">
        <f>(K246-L246)/L246*100</f>
        <v>2282.9771403242148</v>
      </c>
      <c r="N246" s="169">
        <f>D246/D332*100</f>
        <v>0.2615828524500789</v>
      </c>
    </row>
    <row r="247" spans="1:14">
      <c r="A247" s="220"/>
      <c r="B247" s="195" t="s">
        <v>25</v>
      </c>
      <c r="C247" s="33">
        <v>0</v>
      </c>
      <c r="D247" s="33">
        <v>0</v>
      </c>
      <c r="E247" s="33">
        <v>0</v>
      </c>
      <c r="F247" s="150"/>
      <c r="G247" s="33">
        <v>0</v>
      </c>
      <c r="H247" s="33">
        <v>0</v>
      </c>
      <c r="I247" s="33">
        <v>0</v>
      </c>
      <c r="J247" s="31">
        <v>0</v>
      </c>
      <c r="K247" s="33">
        <v>0</v>
      </c>
      <c r="L247" s="33">
        <v>0</v>
      </c>
      <c r="M247" s="31"/>
      <c r="N247" s="169"/>
    </row>
    <row r="248" spans="1:14">
      <c r="A248" s="220"/>
      <c r="B248" s="195" t="s">
        <v>26</v>
      </c>
      <c r="C248" s="31">
        <v>2.3744809999999998</v>
      </c>
      <c r="D248" s="31">
        <v>15.992919000000001</v>
      </c>
      <c r="E248" s="31">
        <v>7.8704770000000002</v>
      </c>
      <c r="F248" s="150">
        <f>(D248-E248)/E248*100</f>
        <v>103.20139427381592</v>
      </c>
      <c r="G248" s="31">
        <v>78</v>
      </c>
      <c r="H248" s="31">
        <v>13775.68</v>
      </c>
      <c r="I248" s="31">
        <v>25</v>
      </c>
      <c r="J248" s="31">
        <v>4.8446000000000197E-2</v>
      </c>
      <c r="K248" s="31">
        <v>7.0808429999999998</v>
      </c>
      <c r="L248" s="31">
        <v>0.65187300000000004</v>
      </c>
      <c r="M248" s="31">
        <f t="shared" ref="M248" si="45">(K248-L248)/L248*100</f>
        <v>986.23044672812023</v>
      </c>
      <c r="N248" s="169">
        <f>D248/D334*100</f>
        <v>0.10112078890086071</v>
      </c>
    </row>
    <row r="249" spans="1:14">
      <c r="A249" s="220"/>
      <c r="B249" s="195" t="s">
        <v>27</v>
      </c>
      <c r="C249" s="31">
        <v>0</v>
      </c>
      <c r="D249" s="31">
        <v>0</v>
      </c>
      <c r="E249" s="31">
        <v>0</v>
      </c>
      <c r="F249" s="150"/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/>
      <c r="N249" s="169">
        <f>D249/D335*100</f>
        <v>0</v>
      </c>
    </row>
    <row r="250" spans="1:14">
      <c r="A250" s="220"/>
      <c r="B250" s="14" t="s">
        <v>28</v>
      </c>
      <c r="C250" s="34">
        <v>0</v>
      </c>
      <c r="D250" s="34">
        <v>0</v>
      </c>
      <c r="E250" s="34">
        <v>0</v>
      </c>
      <c r="F250" s="150"/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1"/>
      <c r="N250" s="169"/>
    </row>
    <row r="251" spans="1:14">
      <c r="A251" s="220"/>
      <c r="B251" s="14" t="s">
        <v>29</v>
      </c>
      <c r="C251" s="34">
        <v>0</v>
      </c>
      <c r="D251" s="34">
        <v>0</v>
      </c>
      <c r="E251" s="34">
        <v>0</v>
      </c>
      <c r="F251" s="150"/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1"/>
      <c r="N251" s="169">
        <f>D251/D337*100</f>
        <v>0</v>
      </c>
    </row>
    <row r="252" spans="1:14">
      <c r="A252" s="220"/>
      <c r="B252" s="14" t="s">
        <v>30</v>
      </c>
      <c r="C252" s="34">
        <v>0</v>
      </c>
      <c r="D252" s="34">
        <v>0</v>
      </c>
      <c r="E252" s="34">
        <v>0</v>
      </c>
      <c r="F252" s="150"/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1"/>
      <c r="N252" s="169"/>
    </row>
    <row r="253" spans="1:14" ht="14.25" thickBot="1">
      <c r="A253" s="221"/>
      <c r="B253" s="15" t="s">
        <v>31</v>
      </c>
      <c r="C253" s="16">
        <f t="shared" ref="C253:L253" si="46">C241+C243+C244+C245+C246+C247+C248+C249</f>
        <v>50.180734000000001</v>
      </c>
      <c r="D253" s="16">
        <f t="shared" si="46"/>
        <v>424.25461600000006</v>
      </c>
      <c r="E253" s="16">
        <f>E241+E243+E244+E245+E246+E247+E248+E249</f>
        <v>412.966182</v>
      </c>
      <c r="F253" s="151">
        <f>(D253-E253)/E253*100</f>
        <v>2.7335008269515035</v>
      </c>
      <c r="G253" s="16">
        <f t="shared" si="46"/>
        <v>2317</v>
      </c>
      <c r="H253" s="16">
        <f t="shared" si="46"/>
        <v>199345.17599000002</v>
      </c>
      <c r="I253" s="16">
        <f t="shared" si="46"/>
        <v>548</v>
      </c>
      <c r="J253" s="16">
        <f t="shared" si="46"/>
        <v>17.407200000000099</v>
      </c>
      <c r="K253" s="16">
        <f t="shared" si="46"/>
        <v>435.49956600000002</v>
      </c>
      <c r="L253" s="16">
        <f t="shared" si="46"/>
        <v>427.90675200000004</v>
      </c>
      <c r="M253" s="16">
        <f t="shared" ref="M253:M259" si="47">(K253-L253)/L253*100</f>
        <v>1.7744085515154422</v>
      </c>
      <c r="N253" s="170">
        <f>D253/D339*100</f>
        <v>0.40159044192459398</v>
      </c>
    </row>
    <row r="254" spans="1:14" ht="14.25" thickTop="1">
      <c r="A254" s="230" t="s">
        <v>46</v>
      </c>
      <c r="B254" s="195" t="s">
        <v>19</v>
      </c>
      <c r="C254" s="131">
        <v>142.41900000000001</v>
      </c>
      <c r="D254" s="131">
        <v>908.25289999999995</v>
      </c>
      <c r="E254" s="131">
        <v>1214.9452000000001</v>
      </c>
      <c r="F254" s="150">
        <f>(D254-E254)/E254*100</f>
        <v>-25.243303154743124</v>
      </c>
      <c r="G254" s="126">
        <v>5724</v>
      </c>
      <c r="H254" s="127">
        <v>465647.43320000003</v>
      </c>
      <c r="I254" s="125">
        <v>1105</v>
      </c>
      <c r="J254" s="125">
        <v>67.569299999999998</v>
      </c>
      <c r="K254" s="125">
        <v>590.18769999999995</v>
      </c>
      <c r="L254" s="125">
        <v>697.99099999999999</v>
      </c>
      <c r="M254" s="31">
        <f t="shared" si="47"/>
        <v>-15.444797998828069</v>
      </c>
      <c r="N254" s="169">
        <f>D254/D327*100</f>
        <v>1.5146190597974194</v>
      </c>
    </row>
    <row r="255" spans="1:14">
      <c r="A255" s="231"/>
      <c r="B255" s="195" t="s">
        <v>20</v>
      </c>
      <c r="C255" s="125">
        <v>26.616199999999999</v>
      </c>
      <c r="D255" s="125">
        <v>204.26660000000001</v>
      </c>
      <c r="E255" s="125">
        <v>168.03630000000001</v>
      </c>
      <c r="F255" s="150">
        <f>(D255-E255)/E255*100</f>
        <v>21.560996046687531</v>
      </c>
      <c r="G255" s="128">
        <v>2496</v>
      </c>
      <c r="H255" s="129">
        <v>49920</v>
      </c>
      <c r="I255" s="125">
        <v>378</v>
      </c>
      <c r="J255" s="125">
        <v>6.6527000000000003</v>
      </c>
      <c r="K255" s="125">
        <v>142.2106</v>
      </c>
      <c r="L255" s="125">
        <v>154.28739999999999</v>
      </c>
      <c r="M255" s="31">
        <f t="shared" si="47"/>
        <v>-7.8274700331977805</v>
      </c>
      <c r="N255" s="169">
        <f>D255/D328*100</f>
        <v>1.4576304047116886</v>
      </c>
    </row>
    <row r="256" spans="1:14">
      <c r="A256" s="231"/>
      <c r="B256" s="195" t="s">
        <v>21</v>
      </c>
      <c r="C256" s="125">
        <v>5.5098000000000003</v>
      </c>
      <c r="D256" s="125">
        <v>88.414699999999996</v>
      </c>
      <c r="E256" s="125">
        <v>55.146599999999999</v>
      </c>
      <c r="F256" s="150">
        <f>(D256-E256)/E256*100</f>
        <v>60.326656584449445</v>
      </c>
      <c r="G256" s="125">
        <v>14</v>
      </c>
      <c r="H256" s="23">
        <v>132594.18590000001</v>
      </c>
      <c r="I256" s="125">
        <v>4</v>
      </c>
      <c r="J256" s="125">
        <v>1.7083999999999999</v>
      </c>
      <c r="K256" s="125">
        <v>14.3779</v>
      </c>
      <c r="L256" s="125">
        <v>15.8712</v>
      </c>
      <c r="M256" s="31">
        <f t="shared" si="47"/>
        <v>-9.4088663743132201</v>
      </c>
      <c r="N256" s="169">
        <f>D256/D329*100</f>
        <v>2.6343231362586006</v>
      </c>
    </row>
    <row r="257" spans="1:14">
      <c r="A257" s="231"/>
      <c r="B257" s="195" t="s">
        <v>22</v>
      </c>
      <c r="C257" s="125">
        <v>1.8800000000000001E-2</v>
      </c>
      <c r="D257" s="125">
        <v>0.61809999999999998</v>
      </c>
      <c r="E257" s="125">
        <v>0.18240000000000001</v>
      </c>
      <c r="F257" s="150">
        <f>(D257-E257)/E257*100</f>
        <v>238.87061403508773</v>
      </c>
      <c r="G257" s="125">
        <v>169</v>
      </c>
      <c r="H257" s="125">
        <v>3224.3</v>
      </c>
      <c r="I257" s="125">
        <v>5</v>
      </c>
      <c r="J257" s="125">
        <v>0.49</v>
      </c>
      <c r="K257" s="125">
        <v>1.44</v>
      </c>
      <c r="L257" s="125">
        <v>0.48</v>
      </c>
      <c r="M257" s="31">
        <f t="shared" si="47"/>
        <v>200</v>
      </c>
      <c r="N257" s="169">
        <f>D257/D330*100</f>
        <v>6.0328683119835164E-2</v>
      </c>
    </row>
    <row r="258" spans="1:14">
      <c r="A258" s="231"/>
      <c r="B258" s="195" t="s">
        <v>23</v>
      </c>
      <c r="C258" s="125">
        <v>0</v>
      </c>
      <c r="D258" s="125">
        <v>8.3000000000000001E-3</v>
      </c>
      <c r="E258" s="125">
        <v>0</v>
      </c>
      <c r="F258" s="150"/>
      <c r="G258" s="125">
        <v>1</v>
      </c>
      <c r="H258" s="125">
        <v>11.676</v>
      </c>
      <c r="I258" s="125">
        <v>0</v>
      </c>
      <c r="J258" s="125">
        <v>11.5722</v>
      </c>
      <c r="K258" s="125">
        <v>11.5722</v>
      </c>
      <c r="L258" s="125">
        <v>0</v>
      </c>
      <c r="M258" s="31" t="e">
        <f t="shared" si="47"/>
        <v>#DIV/0!</v>
      </c>
      <c r="N258" s="169"/>
    </row>
    <row r="259" spans="1:14">
      <c r="A259" s="231"/>
      <c r="B259" s="195" t="s">
        <v>24</v>
      </c>
      <c r="C259" s="125">
        <v>8.1198999999999995</v>
      </c>
      <c r="D259" s="125">
        <v>184.72460000000001</v>
      </c>
      <c r="E259" s="125">
        <v>158.9392</v>
      </c>
      <c r="F259" s="150">
        <f>(D259-E259)/E259*100</f>
        <v>16.223436383220761</v>
      </c>
      <c r="G259" s="125">
        <v>37</v>
      </c>
      <c r="H259" s="125">
        <v>232874.53</v>
      </c>
      <c r="I259" s="125">
        <v>82</v>
      </c>
      <c r="J259" s="125">
        <v>5.1314000000000002</v>
      </c>
      <c r="K259" s="125">
        <v>74.855999999999995</v>
      </c>
      <c r="L259" s="125">
        <v>57.930199999999999</v>
      </c>
      <c r="M259" s="31">
        <f t="shared" si="47"/>
        <v>29.217575634125197</v>
      </c>
      <c r="N259" s="169">
        <f>D259/D332*100</f>
        <v>2.4116013193769428</v>
      </c>
    </row>
    <row r="260" spans="1:14">
      <c r="A260" s="231"/>
      <c r="B260" s="195" t="s">
        <v>25</v>
      </c>
      <c r="C260" s="125"/>
      <c r="D260" s="125"/>
      <c r="E260" s="125"/>
      <c r="F260" s="150"/>
      <c r="G260" s="125"/>
      <c r="H260" s="125"/>
      <c r="I260" s="125"/>
      <c r="J260" s="125"/>
      <c r="K260" s="125"/>
      <c r="L260" s="125"/>
      <c r="M260" s="31"/>
      <c r="N260" s="169"/>
    </row>
    <row r="261" spans="1:14">
      <c r="A261" s="231"/>
      <c r="B261" s="195" t="s">
        <v>26</v>
      </c>
      <c r="C261" s="125">
        <v>6.3299999999999995E-2</v>
      </c>
      <c r="D261" s="125">
        <v>18.9819</v>
      </c>
      <c r="E261" s="125">
        <v>31.504799999999999</v>
      </c>
      <c r="F261" s="150">
        <f>(D261-E261)/E261*100</f>
        <v>-39.74918107716919</v>
      </c>
      <c r="G261" s="125">
        <v>469</v>
      </c>
      <c r="H261" s="125">
        <v>29030.7</v>
      </c>
      <c r="I261" s="125">
        <v>48</v>
      </c>
      <c r="J261" s="125">
        <v>4.1883999999999997</v>
      </c>
      <c r="K261" s="125">
        <v>17.363800000000001</v>
      </c>
      <c r="L261" s="125">
        <v>9.0002999999999993</v>
      </c>
      <c r="M261" s="31">
        <f>(K261-L261)/L261*100</f>
        <v>92.924680288434857</v>
      </c>
      <c r="N261" s="169">
        <f>D261/D334*100</f>
        <v>0.12001966012816345</v>
      </c>
    </row>
    <row r="262" spans="1:14">
      <c r="A262" s="231"/>
      <c r="B262" s="195" t="s">
        <v>27</v>
      </c>
      <c r="C262" s="30">
        <v>0</v>
      </c>
      <c r="D262" s="30">
        <v>0</v>
      </c>
      <c r="E262" s="29">
        <v>0</v>
      </c>
      <c r="F262" s="150"/>
      <c r="G262" s="125">
        <v>0</v>
      </c>
      <c r="H262" s="130">
        <v>0</v>
      </c>
      <c r="I262" s="125">
        <v>0</v>
      </c>
      <c r="J262" s="125">
        <v>0</v>
      </c>
      <c r="K262" s="125">
        <v>0</v>
      </c>
      <c r="L262" s="125">
        <v>0</v>
      </c>
      <c r="M262" s="31"/>
      <c r="N262" s="169"/>
    </row>
    <row r="263" spans="1:14">
      <c r="A263" s="231"/>
      <c r="B263" s="14" t="s">
        <v>28</v>
      </c>
      <c r="C263" s="34"/>
      <c r="D263" s="34"/>
      <c r="E263" s="34"/>
      <c r="F263" s="150"/>
      <c r="G263" s="41"/>
      <c r="H263" s="41"/>
      <c r="I263" s="41"/>
      <c r="J263" s="41"/>
      <c r="K263" s="41"/>
      <c r="L263" s="41"/>
      <c r="M263" s="31"/>
      <c r="N263" s="169"/>
    </row>
    <row r="264" spans="1:14">
      <c r="A264" s="231"/>
      <c r="B264" s="14" t="s">
        <v>29</v>
      </c>
      <c r="C264" s="41">
        <v>0</v>
      </c>
      <c r="D264" s="41">
        <v>0</v>
      </c>
      <c r="E264" s="41">
        <v>9.4299999999999995E-2</v>
      </c>
      <c r="F264" s="150"/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31"/>
      <c r="N264" s="169"/>
    </row>
    <row r="265" spans="1:14">
      <c r="A265" s="231"/>
      <c r="B265" s="14" t="s">
        <v>30</v>
      </c>
      <c r="C265" s="41"/>
      <c r="D265" s="41"/>
      <c r="E265" s="41"/>
      <c r="F265" s="150"/>
      <c r="G265" s="41"/>
      <c r="H265" s="41"/>
      <c r="I265" s="41"/>
      <c r="J265" s="41"/>
      <c r="K265" s="41"/>
      <c r="L265" s="41"/>
      <c r="M265" s="31"/>
      <c r="N265" s="169"/>
    </row>
    <row r="266" spans="1:14" ht="14.25" thickBot="1">
      <c r="A266" s="232"/>
      <c r="B266" s="15" t="s">
        <v>31</v>
      </c>
      <c r="C266" s="16">
        <f t="shared" ref="C266:L266" si="48">C254+C256+C257+C258+C259+C260+C261+C262</f>
        <v>156.13080000000002</v>
      </c>
      <c r="D266" s="16">
        <f t="shared" si="48"/>
        <v>1201.0004999999999</v>
      </c>
      <c r="E266" s="16">
        <f t="shared" si="48"/>
        <v>1460.7182</v>
      </c>
      <c r="F266" s="151">
        <f>(D266-E266)/E266*100</f>
        <v>-17.780137195524787</v>
      </c>
      <c r="G266" s="16">
        <f t="shared" si="48"/>
        <v>6414</v>
      </c>
      <c r="H266" s="16">
        <f>H254+H256+H257+H258+H259+H260+H261+H262</f>
        <v>863382.82510000002</v>
      </c>
      <c r="I266" s="16">
        <f t="shared" si="48"/>
        <v>1244</v>
      </c>
      <c r="J266" s="16">
        <f t="shared" si="48"/>
        <v>90.659699999999987</v>
      </c>
      <c r="K266" s="16">
        <f t="shared" si="48"/>
        <v>709.79759999999987</v>
      </c>
      <c r="L266" s="16">
        <f t="shared" si="48"/>
        <v>781.2727000000001</v>
      </c>
      <c r="M266" s="16">
        <f>(K266-L266)/L266*100</f>
        <v>-9.1485469798189811</v>
      </c>
      <c r="N266" s="170">
        <f>D266/D339*100</f>
        <v>1.1368416591291919</v>
      </c>
    </row>
    <row r="267" spans="1:14" ht="14.25" thickTop="1">
      <c r="A267" s="230" t="s">
        <v>47</v>
      </c>
      <c r="B267" s="195" t="s">
        <v>19</v>
      </c>
      <c r="C267" s="71">
        <v>56.6</v>
      </c>
      <c r="D267" s="71">
        <v>318.16000000000003</v>
      </c>
      <c r="E267" s="71">
        <v>681.21</v>
      </c>
      <c r="F267" s="12">
        <f>(D267-E267)/E267*100</f>
        <v>-53.294872359477985</v>
      </c>
      <c r="G267" s="72">
        <v>3284</v>
      </c>
      <c r="H267" s="72">
        <v>243974.19</v>
      </c>
      <c r="I267" s="72">
        <v>425</v>
      </c>
      <c r="J267" s="72">
        <v>23.63</v>
      </c>
      <c r="K267" s="72">
        <v>254.33</v>
      </c>
      <c r="L267" s="72">
        <v>469.53</v>
      </c>
      <c r="M267" s="31">
        <f>(K267-L267)/L267*100</f>
        <v>-45.833067109662849</v>
      </c>
      <c r="N267" s="169">
        <f t="shared" ref="N267:N272" si="49">D267/D327*100</f>
        <v>0.53056940425419719</v>
      </c>
    </row>
    <row r="268" spans="1:14">
      <c r="A268" s="231"/>
      <c r="B268" s="195" t="s">
        <v>20</v>
      </c>
      <c r="C268" s="72">
        <v>22.33</v>
      </c>
      <c r="D268" s="72">
        <v>50.51</v>
      </c>
      <c r="E268" s="72">
        <v>103.67</v>
      </c>
      <c r="F268" s="12">
        <f>(D268-E268)/E268*100</f>
        <v>-51.278093951962965</v>
      </c>
      <c r="G268" s="72">
        <v>742</v>
      </c>
      <c r="H268" s="72">
        <v>10660</v>
      </c>
      <c r="I268" s="72">
        <v>69</v>
      </c>
      <c r="J268" s="72">
        <v>1</v>
      </c>
      <c r="K268" s="72">
        <v>46.11</v>
      </c>
      <c r="L268" s="72">
        <v>107.65</v>
      </c>
      <c r="M268" s="31">
        <f t="shared" ref="M268:M272" si="50">(K268-L268)/L268*100</f>
        <v>-57.166744078030661</v>
      </c>
      <c r="N268" s="169">
        <f t="shared" si="49"/>
        <v>0.36043539052389073</v>
      </c>
    </row>
    <row r="269" spans="1:14">
      <c r="A269" s="231"/>
      <c r="B269" s="195" t="s">
        <v>21</v>
      </c>
      <c r="C269" s="72"/>
      <c r="D269" s="72">
        <v>11.75</v>
      </c>
      <c r="E269" s="72">
        <v>44.4</v>
      </c>
      <c r="F269" s="12">
        <f>(D269-E269)/E269*100</f>
        <v>-73.536036036036037</v>
      </c>
      <c r="G269" s="72">
        <v>5</v>
      </c>
      <c r="H269" s="72">
        <v>35268.089999999997</v>
      </c>
      <c r="I269" s="72">
        <v>1</v>
      </c>
      <c r="J269" s="72"/>
      <c r="K269" s="72">
        <v>2.4900000000000002</v>
      </c>
      <c r="L269" s="72"/>
      <c r="M269" s="31" t="e">
        <f t="shared" si="50"/>
        <v>#DIV/0!</v>
      </c>
      <c r="N269" s="169">
        <f t="shared" si="49"/>
        <v>0.35009220017755605</v>
      </c>
    </row>
    <row r="270" spans="1:14">
      <c r="A270" s="231"/>
      <c r="B270" s="195" t="s">
        <v>22</v>
      </c>
      <c r="C270" s="72"/>
      <c r="D270" s="72"/>
      <c r="E270" s="72"/>
      <c r="F270" s="12"/>
      <c r="G270" s="72"/>
      <c r="H270" s="72"/>
      <c r="I270" s="72"/>
      <c r="J270" s="72"/>
      <c r="K270" s="72"/>
      <c r="L270" s="72"/>
      <c r="M270" s="31"/>
      <c r="N270" s="169">
        <f t="shared" si="49"/>
        <v>0</v>
      </c>
    </row>
    <row r="271" spans="1:14">
      <c r="A271" s="231"/>
      <c r="B271" s="195" t="s">
        <v>23</v>
      </c>
      <c r="C271" s="72">
        <v>0.2</v>
      </c>
      <c r="D271" s="72">
        <v>0.57999999999999996</v>
      </c>
      <c r="E271" s="72">
        <v>1.0900000000000001</v>
      </c>
      <c r="F271" s="12"/>
      <c r="G271" s="72">
        <v>3</v>
      </c>
      <c r="H271" s="72">
        <v>436.35</v>
      </c>
      <c r="I271" s="72"/>
      <c r="J271" s="72"/>
      <c r="K271" s="72"/>
      <c r="L271" s="72"/>
      <c r="M271" s="31"/>
      <c r="N271" s="169">
        <f t="shared" si="49"/>
        <v>0.22894250128421939</v>
      </c>
    </row>
    <row r="272" spans="1:14">
      <c r="A272" s="231"/>
      <c r="B272" s="195" t="s">
        <v>24</v>
      </c>
      <c r="C272" s="72">
        <v>2.2000000000000002</v>
      </c>
      <c r="D272" s="72">
        <v>10.19</v>
      </c>
      <c r="E272" s="72">
        <v>44.85</v>
      </c>
      <c r="F272" s="12">
        <f>(D272-E272)/E272*100</f>
        <v>-77.279821627647721</v>
      </c>
      <c r="G272" s="72">
        <v>27</v>
      </c>
      <c r="H272" s="72">
        <v>32854.74</v>
      </c>
      <c r="I272" s="72">
        <v>8</v>
      </c>
      <c r="J272" s="72"/>
      <c r="K272" s="72">
        <v>16.32</v>
      </c>
      <c r="L272" s="72">
        <v>43.84</v>
      </c>
      <c r="M272" s="31">
        <f t="shared" si="50"/>
        <v>-62.773722627737229</v>
      </c>
      <c r="N272" s="169">
        <f t="shared" si="49"/>
        <v>0.13303164518667815</v>
      </c>
    </row>
    <row r="273" spans="1:14">
      <c r="A273" s="231"/>
      <c r="B273" s="195" t="s">
        <v>25</v>
      </c>
      <c r="C273" s="74"/>
      <c r="D273" s="74"/>
      <c r="E273" s="74"/>
      <c r="F273" s="12"/>
      <c r="G273" s="74"/>
      <c r="H273" s="74"/>
      <c r="I273" s="74"/>
      <c r="J273" s="74"/>
      <c r="K273" s="74"/>
      <c r="L273" s="74"/>
      <c r="M273" s="31"/>
      <c r="N273" s="169"/>
    </row>
    <row r="274" spans="1:14">
      <c r="A274" s="231"/>
      <c r="B274" s="195" t="s">
        <v>26</v>
      </c>
      <c r="C274" s="72">
        <v>1.04</v>
      </c>
      <c r="D274" s="72">
        <v>16.690000000000001</v>
      </c>
      <c r="E274" s="72">
        <v>18.79</v>
      </c>
      <c r="F274" s="12">
        <f>(D274-E274)/E274*100</f>
        <v>-11.176157530601373</v>
      </c>
      <c r="G274" s="72">
        <v>539</v>
      </c>
      <c r="H274" s="72">
        <v>89533.2</v>
      </c>
      <c r="I274" s="72">
        <v>8</v>
      </c>
      <c r="J274" s="72"/>
      <c r="K274" s="72">
        <v>4.45</v>
      </c>
      <c r="L274" s="72">
        <v>0.33</v>
      </c>
      <c r="M274" s="31">
        <f>(K274-L274)/L274*100</f>
        <v>1248.4848484848485</v>
      </c>
      <c r="N274" s="169">
        <f>D274/D334*100</f>
        <v>0.10552832580189803</v>
      </c>
    </row>
    <row r="275" spans="1:14">
      <c r="A275" s="231"/>
      <c r="B275" s="195" t="s">
        <v>27</v>
      </c>
      <c r="C275" s="72"/>
      <c r="D275" s="72"/>
      <c r="E275" s="72"/>
      <c r="F275" s="12"/>
      <c r="G275" s="72"/>
      <c r="H275" s="72"/>
      <c r="I275" s="72"/>
      <c r="J275" s="72"/>
      <c r="K275" s="72"/>
      <c r="L275" s="72"/>
      <c r="M275" s="31"/>
      <c r="N275" s="169"/>
    </row>
    <row r="276" spans="1:14">
      <c r="A276" s="231"/>
      <c r="B276" s="14" t="s">
        <v>28</v>
      </c>
      <c r="C276" s="75"/>
      <c r="D276" s="75"/>
      <c r="E276" s="75"/>
      <c r="F276" s="12"/>
      <c r="G276" s="75"/>
      <c r="H276" s="75"/>
      <c r="I276" s="75"/>
      <c r="J276" s="75"/>
      <c r="K276" s="75"/>
      <c r="L276" s="75"/>
      <c r="M276" s="31"/>
      <c r="N276" s="169"/>
    </row>
    <row r="277" spans="1:14">
      <c r="A277" s="231"/>
      <c r="B277" s="14" t="s">
        <v>29</v>
      </c>
      <c r="C277" s="75"/>
      <c r="D277" s="75"/>
      <c r="E277" s="75"/>
      <c r="F277" s="12"/>
      <c r="G277" s="75"/>
      <c r="H277" s="75"/>
      <c r="I277" s="75"/>
      <c r="J277" s="75"/>
      <c r="K277" s="75"/>
      <c r="L277" s="75"/>
      <c r="M277" s="31"/>
      <c r="N277" s="169"/>
    </row>
    <row r="278" spans="1:14">
      <c r="A278" s="231"/>
      <c r="B278" s="14" t="s">
        <v>30</v>
      </c>
      <c r="C278" s="75"/>
      <c r="D278" s="75"/>
      <c r="E278" s="75"/>
      <c r="F278" s="12"/>
      <c r="G278" s="75"/>
      <c r="H278" s="75"/>
      <c r="I278" s="75"/>
      <c r="J278" s="75"/>
      <c r="K278" s="75"/>
      <c r="L278" s="75"/>
      <c r="M278" s="31"/>
      <c r="N278" s="169"/>
    </row>
    <row r="279" spans="1:14" ht="14.25" thickBot="1">
      <c r="A279" s="232"/>
      <c r="B279" s="15" t="s">
        <v>31</v>
      </c>
      <c r="C279" s="16">
        <f>C267+C269+C270+C271+C272+C273+C274+C275</f>
        <v>60.040000000000006</v>
      </c>
      <c r="D279" s="16">
        <f t="shared" ref="D279:L279" si="51">D267+D269+D270+D271+D272+D273+D274+D275</f>
        <v>357.37</v>
      </c>
      <c r="E279" s="16">
        <f t="shared" si="51"/>
        <v>790.34</v>
      </c>
      <c r="F279" s="17">
        <f>(D279-E279)/E279*100</f>
        <v>-54.782751727104795</v>
      </c>
      <c r="G279" s="16">
        <f t="shared" si="51"/>
        <v>3858</v>
      </c>
      <c r="H279" s="16">
        <f t="shared" si="51"/>
        <v>402066.57</v>
      </c>
      <c r="I279" s="16">
        <f t="shared" si="51"/>
        <v>442</v>
      </c>
      <c r="J279" s="16">
        <f t="shared" si="51"/>
        <v>23.63</v>
      </c>
      <c r="K279" s="16">
        <f t="shared" si="51"/>
        <v>277.58999999999997</v>
      </c>
      <c r="L279" s="16">
        <f t="shared" si="51"/>
        <v>513.70000000000005</v>
      </c>
      <c r="M279" s="16">
        <f t="shared" ref="M279" si="52">(K279-L279)/L279*100</f>
        <v>-45.962624099669078</v>
      </c>
      <c r="N279" s="170">
        <f>D279/D339*100</f>
        <v>0.33827887975317189</v>
      </c>
    </row>
    <row r="280" spans="1:14" ht="14.25" thickTop="1">
      <c r="A280" s="64"/>
      <c r="B280" s="65"/>
      <c r="C280" s="66"/>
      <c r="D280" s="66"/>
      <c r="E280" s="66"/>
      <c r="F280" s="158"/>
      <c r="G280" s="66"/>
      <c r="H280" s="66"/>
      <c r="I280" s="66"/>
      <c r="J280" s="66"/>
      <c r="K280" s="66"/>
      <c r="L280" s="66"/>
      <c r="M280" s="66"/>
      <c r="N280" s="148"/>
    </row>
    <row r="281" spans="1:14">
      <c r="A281" s="86"/>
      <c r="B281" s="86"/>
      <c r="C281" s="86"/>
      <c r="D281" s="86"/>
      <c r="E281" s="86"/>
      <c r="F281" s="159"/>
      <c r="G281" s="86"/>
      <c r="H281" s="86"/>
      <c r="I281" s="86"/>
      <c r="J281" s="86"/>
      <c r="K281" s="86"/>
      <c r="L281" s="86"/>
      <c r="M281" s="86"/>
      <c r="N281" s="159"/>
    </row>
    <row r="282" spans="1:14">
      <c r="A282" s="86"/>
      <c r="B282" s="86"/>
      <c r="C282" s="86"/>
      <c r="D282" s="86"/>
      <c r="E282" s="86"/>
      <c r="F282" s="159"/>
      <c r="G282" s="86"/>
      <c r="H282" s="86"/>
      <c r="I282" s="86"/>
      <c r="J282" s="86"/>
      <c r="K282" s="86"/>
      <c r="L282" s="86"/>
      <c r="M282" s="86"/>
      <c r="N282" s="159"/>
    </row>
    <row r="283" spans="1:14" ht="18.75">
      <c r="A283" s="215" t="str">
        <f>A1</f>
        <v>2021年1-9月丹东市财产保险业务统计表</v>
      </c>
      <c r="B283" s="215"/>
      <c r="C283" s="215"/>
      <c r="D283" s="215"/>
      <c r="E283" s="215"/>
      <c r="F283" s="215"/>
      <c r="G283" s="215"/>
      <c r="H283" s="215"/>
      <c r="I283" s="215"/>
      <c r="J283" s="215"/>
      <c r="K283" s="215"/>
      <c r="L283" s="215"/>
      <c r="M283" s="215"/>
      <c r="N283" s="215"/>
    </row>
    <row r="284" spans="1:14" ht="14.25" thickBot="1">
      <c r="A284" s="57"/>
      <c r="B284" s="59" t="s">
        <v>0</v>
      </c>
      <c r="C284" s="58"/>
      <c r="D284" s="58"/>
      <c r="E284" s="57"/>
      <c r="F284" s="148"/>
      <c r="G284" s="73" t="str">
        <f>G2</f>
        <v>（2021年1-9月）</v>
      </c>
      <c r="H284" s="58"/>
      <c r="I284" s="58"/>
      <c r="J284" s="58"/>
      <c r="K284" s="58"/>
      <c r="L284" s="59" t="s">
        <v>1</v>
      </c>
      <c r="M284" s="57"/>
      <c r="N284" s="168"/>
    </row>
    <row r="285" spans="1:14">
      <c r="A285" s="234" t="s">
        <v>92</v>
      </c>
      <c r="B285" s="162" t="s">
        <v>3</v>
      </c>
      <c r="C285" s="216" t="s">
        <v>4</v>
      </c>
      <c r="D285" s="216"/>
      <c r="E285" s="216"/>
      <c r="F285" s="217"/>
      <c r="G285" s="216" t="s">
        <v>5</v>
      </c>
      <c r="H285" s="216"/>
      <c r="I285" s="216" t="s">
        <v>6</v>
      </c>
      <c r="J285" s="216"/>
      <c r="K285" s="216"/>
      <c r="L285" s="216"/>
      <c r="M285" s="216"/>
      <c r="N285" s="222" t="s">
        <v>7</v>
      </c>
    </row>
    <row r="286" spans="1:14">
      <c r="A286" s="231"/>
      <c r="B286" s="58" t="s">
        <v>8</v>
      </c>
      <c r="C286" s="218" t="s">
        <v>9</v>
      </c>
      <c r="D286" s="218" t="s">
        <v>10</v>
      </c>
      <c r="E286" s="218" t="s">
        <v>11</v>
      </c>
      <c r="F286" s="149" t="s">
        <v>12</v>
      </c>
      <c r="G286" s="218" t="s">
        <v>13</v>
      </c>
      <c r="H286" s="218" t="s">
        <v>14</v>
      </c>
      <c r="I286" s="195" t="s">
        <v>13</v>
      </c>
      <c r="J286" s="218" t="s">
        <v>15</v>
      </c>
      <c r="K286" s="218"/>
      <c r="L286" s="218"/>
      <c r="M286" s="195" t="s">
        <v>12</v>
      </c>
      <c r="N286" s="223"/>
    </row>
    <row r="287" spans="1:14">
      <c r="A287" s="231"/>
      <c r="B287" s="163" t="s">
        <v>16</v>
      </c>
      <c r="C287" s="218"/>
      <c r="D287" s="218"/>
      <c r="E287" s="218"/>
      <c r="F287" s="149" t="s">
        <v>17</v>
      </c>
      <c r="G287" s="218"/>
      <c r="H287" s="218"/>
      <c r="I287" s="33" t="s">
        <v>18</v>
      </c>
      <c r="J287" s="195" t="s">
        <v>9</v>
      </c>
      <c r="K287" s="195" t="s">
        <v>10</v>
      </c>
      <c r="L287" s="195" t="s">
        <v>11</v>
      </c>
      <c r="M287" s="195" t="s">
        <v>17</v>
      </c>
      <c r="N287" s="196" t="s">
        <v>17</v>
      </c>
    </row>
    <row r="288" spans="1:14">
      <c r="A288" s="231"/>
      <c r="B288" s="195" t="s">
        <v>19</v>
      </c>
      <c r="C288" s="19">
        <v>30.61</v>
      </c>
      <c r="D288" s="19">
        <v>155.71</v>
      </c>
      <c r="E288" s="19">
        <v>355.22</v>
      </c>
      <c r="F288" s="12">
        <f>(D288-E288)/E288*100</f>
        <v>-56.165193401272454</v>
      </c>
      <c r="G288" s="20">
        <v>1329</v>
      </c>
      <c r="H288" s="20">
        <v>120307.14</v>
      </c>
      <c r="I288" s="20">
        <v>158</v>
      </c>
      <c r="J288" s="20">
        <v>13.83</v>
      </c>
      <c r="K288" s="20">
        <v>177.99</v>
      </c>
      <c r="L288" s="20">
        <v>296.47000000000003</v>
      </c>
      <c r="M288" s="31">
        <f>(K288-L288)/L288*100</f>
        <v>-39.963571356292377</v>
      </c>
      <c r="N288" s="169">
        <f>D288/D327*100</f>
        <v>0.25966482881701364</v>
      </c>
    </row>
    <row r="289" spans="1:14">
      <c r="A289" s="231"/>
      <c r="B289" s="195" t="s">
        <v>20</v>
      </c>
      <c r="C289" s="20">
        <v>12.29</v>
      </c>
      <c r="D289" s="20">
        <v>21.12</v>
      </c>
      <c r="E289" s="20">
        <v>2.15</v>
      </c>
      <c r="F289" s="12">
        <f>(D289-E289)/E289*100</f>
        <v>882.32558139534888</v>
      </c>
      <c r="G289" s="20">
        <v>245</v>
      </c>
      <c r="H289" s="20">
        <v>5360</v>
      </c>
      <c r="I289" s="20">
        <v>8</v>
      </c>
      <c r="J289" s="20">
        <v>0.14000000000000001</v>
      </c>
      <c r="K289" s="20">
        <v>11.24</v>
      </c>
      <c r="L289" s="20">
        <v>53.97</v>
      </c>
      <c r="M289" s="31">
        <f>(K289-L289)/L289*100</f>
        <v>-79.173614971280344</v>
      </c>
      <c r="N289" s="169">
        <f>D289/D328*100</f>
        <v>0.15071066022301671</v>
      </c>
    </row>
    <row r="290" spans="1:14">
      <c r="A290" s="231"/>
      <c r="B290" s="195" t="s">
        <v>21</v>
      </c>
      <c r="C290" s="20"/>
      <c r="D290" s="20">
        <v>12.08</v>
      </c>
      <c r="E290" s="20">
        <v>2.11</v>
      </c>
      <c r="F290" s="12">
        <f>(D290-E290)/E290*100</f>
        <v>472.51184834123228</v>
      </c>
      <c r="G290" s="20">
        <v>6</v>
      </c>
      <c r="H290" s="20">
        <v>12762.88</v>
      </c>
      <c r="I290" s="20"/>
      <c r="J290" s="20"/>
      <c r="K290" s="20"/>
      <c r="L290" s="20"/>
      <c r="M290" s="31"/>
      <c r="N290" s="169">
        <f>D290/D329*100</f>
        <v>0.35992457686339374</v>
      </c>
    </row>
    <row r="291" spans="1:14">
      <c r="A291" s="231"/>
      <c r="B291" s="195" t="s">
        <v>22</v>
      </c>
      <c r="C291" s="20"/>
      <c r="D291" s="20"/>
      <c r="E291" s="20"/>
      <c r="F291" s="12"/>
      <c r="G291" s="20">
        <v>5</v>
      </c>
      <c r="H291" s="20">
        <v>95.07</v>
      </c>
      <c r="I291" s="20"/>
      <c r="J291" s="20"/>
      <c r="K291" s="20"/>
      <c r="L291" s="20"/>
      <c r="M291" s="31"/>
      <c r="N291" s="169">
        <f>D291/D330*100</f>
        <v>0</v>
      </c>
    </row>
    <row r="292" spans="1:14">
      <c r="A292" s="231"/>
      <c r="B292" s="195" t="s">
        <v>23</v>
      </c>
      <c r="C292" s="20"/>
      <c r="D292" s="20"/>
      <c r="E292" s="20"/>
      <c r="F292" s="12"/>
      <c r="G292" s="20"/>
      <c r="H292" s="20"/>
      <c r="I292" s="20"/>
      <c r="J292" s="20"/>
      <c r="K292" s="20"/>
      <c r="L292" s="20"/>
      <c r="M292" s="31"/>
      <c r="N292" s="169"/>
    </row>
    <row r="293" spans="1:14">
      <c r="A293" s="231"/>
      <c r="B293" s="195" t="s">
        <v>24</v>
      </c>
      <c r="C293" s="20">
        <v>0.16</v>
      </c>
      <c r="D293" s="20">
        <v>14.25</v>
      </c>
      <c r="E293" s="20">
        <v>9.4</v>
      </c>
      <c r="F293" s="12">
        <f>(D293-E293)/E293*100</f>
        <v>51.595744680851062</v>
      </c>
      <c r="G293" s="20">
        <v>12</v>
      </c>
      <c r="H293" s="20">
        <v>16058.27</v>
      </c>
      <c r="I293" s="20">
        <v>1</v>
      </c>
      <c r="J293" s="20"/>
      <c r="K293" s="20">
        <v>0.44</v>
      </c>
      <c r="L293" s="20"/>
      <c r="M293" s="31" t="e">
        <f>(K293-L293)/L293*100</f>
        <v>#DIV/0!</v>
      </c>
      <c r="N293" s="169">
        <f>D293/D332*100</f>
        <v>0.18603542138470694</v>
      </c>
    </row>
    <row r="294" spans="1:14">
      <c r="A294" s="231"/>
      <c r="B294" s="195" t="s">
        <v>25</v>
      </c>
      <c r="C294" s="22"/>
      <c r="D294" s="22"/>
      <c r="E294" s="22"/>
      <c r="F294" s="12"/>
      <c r="G294" s="22"/>
      <c r="H294" s="22"/>
      <c r="I294" s="22"/>
      <c r="J294" s="22"/>
      <c r="K294" s="22"/>
      <c r="L294" s="22"/>
      <c r="M294" s="31"/>
      <c r="N294" s="169"/>
    </row>
    <row r="295" spans="1:14">
      <c r="A295" s="231"/>
      <c r="B295" s="195" t="s">
        <v>26</v>
      </c>
      <c r="C295" s="20">
        <v>10.75</v>
      </c>
      <c r="D295" s="20">
        <v>58.14</v>
      </c>
      <c r="E295" s="20">
        <v>21.81</v>
      </c>
      <c r="F295" s="12">
        <f>(D295-E295)/E295*100</f>
        <v>166.57496561210453</v>
      </c>
      <c r="G295" s="20">
        <v>1176</v>
      </c>
      <c r="H295" s="20">
        <v>74295.7</v>
      </c>
      <c r="I295" s="20">
        <v>13</v>
      </c>
      <c r="J295" s="20">
        <v>3.46</v>
      </c>
      <c r="K295" s="20">
        <v>14.42</v>
      </c>
      <c r="L295" s="20">
        <v>5.13</v>
      </c>
      <c r="M295" s="31"/>
      <c r="N295" s="169">
        <f>D295/D334*100</f>
        <v>0.36761035722722291</v>
      </c>
    </row>
    <row r="296" spans="1:14">
      <c r="A296" s="231"/>
      <c r="B296" s="195" t="s">
        <v>27</v>
      </c>
      <c r="C296" s="20"/>
      <c r="D296" s="31">
        <v>8.74</v>
      </c>
      <c r="E296" s="20"/>
      <c r="F296" s="12"/>
      <c r="G296" s="40">
        <v>2</v>
      </c>
      <c r="H296" s="40">
        <v>597.77</v>
      </c>
      <c r="I296" s="20"/>
      <c r="J296" s="20"/>
      <c r="K296" s="20"/>
      <c r="L296" s="20">
        <v>159</v>
      </c>
      <c r="M296" s="31"/>
      <c r="N296" s="169">
        <f>D296/D335*100</f>
        <v>0.25004669414594577</v>
      </c>
    </row>
    <row r="297" spans="1:14">
      <c r="A297" s="231"/>
      <c r="B297" s="14" t="s">
        <v>28</v>
      </c>
      <c r="C297" s="40"/>
      <c r="D297" s="40"/>
      <c r="E297" s="40"/>
      <c r="F297" s="12"/>
      <c r="G297" s="40"/>
      <c r="H297" s="40"/>
      <c r="I297" s="40"/>
      <c r="J297" s="40"/>
      <c r="K297" s="40"/>
      <c r="L297" s="40"/>
      <c r="M297" s="31"/>
      <c r="N297" s="169"/>
    </row>
    <row r="298" spans="1:14">
      <c r="A298" s="231"/>
      <c r="B298" s="14" t="s">
        <v>29</v>
      </c>
      <c r="C298" s="40"/>
      <c r="D298" s="40"/>
      <c r="E298" s="40"/>
      <c r="F298" s="12"/>
      <c r="G298" s="40"/>
      <c r="H298" s="40"/>
      <c r="I298" s="40"/>
      <c r="J298" s="40"/>
      <c r="K298" s="40"/>
      <c r="L298" s="40">
        <v>5.99</v>
      </c>
      <c r="M298" s="31"/>
      <c r="N298" s="169">
        <f>D298/D337*100</f>
        <v>0</v>
      </c>
    </row>
    <row r="299" spans="1:14">
      <c r="A299" s="231"/>
      <c r="B299" s="14" t="s">
        <v>30</v>
      </c>
      <c r="C299" s="31"/>
      <c r="D299" s="31">
        <v>8.74</v>
      </c>
      <c r="E299" s="31"/>
      <c r="F299" s="12"/>
      <c r="G299" s="31">
        <v>2</v>
      </c>
      <c r="H299" s="31">
        <v>597.77</v>
      </c>
      <c r="I299" s="31"/>
      <c r="J299" s="31"/>
      <c r="K299" s="31"/>
      <c r="L299" s="31">
        <v>153.44999999999999</v>
      </c>
      <c r="M299" s="31"/>
      <c r="N299" s="169"/>
    </row>
    <row r="300" spans="1:14" ht="14.25" thickBot="1">
      <c r="A300" s="232"/>
      <c r="B300" s="15" t="s">
        <v>31</v>
      </c>
      <c r="C300" s="16">
        <f>C288+C290+C291+C292+C293+C294+C295+C296</f>
        <v>41.519999999999996</v>
      </c>
      <c r="D300" s="16">
        <f t="shared" ref="D300:E300" si="53">D288+D290+D291+D292+D293+D294+D295+D296</f>
        <v>248.92000000000002</v>
      </c>
      <c r="E300" s="16">
        <f t="shared" si="53"/>
        <v>388.54</v>
      </c>
      <c r="F300" s="17">
        <f>(D300-E300)/E300*100</f>
        <v>-35.934524115921143</v>
      </c>
      <c r="G300" s="16">
        <f t="shared" ref="G300:L300" si="54">G288+G290+G291+G292+G293+G294+G295+G296</f>
        <v>2530</v>
      </c>
      <c r="H300" s="16">
        <f t="shared" si="54"/>
        <v>224116.83</v>
      </c>
      <c r="I300" s="16">
        <f t="shared" si="54"/>
        <v>172</v>
      </c>
      <c r="J300" s="16">
        <f t="shared" si="54"/>
        <v>17.29</v>
      </c>
      <c r="K300" s="16">
        <f t="shared" si="54"/>
        <v>192.85</v>
      </c>
      <c r="L300" s="16">
        <f t="shared" si="54"/>
        <v>460.6</v>
      </c>
      <c r="M300" s="16">
        <f>(K300-L300)/L300*100</f>
        <v>-58.130699088145896</v>
      </c>
      <c r="N300" s="170">
        <f>D300/D339*100</f>
        <v>0.23562240464549225</v>
      </c>
    </row>
    <row r="301" spans="1:14" ht="14.25" thickTop="1">
      <c r="A301" s="231" t="s">
        <v>48</v>
      </c>
      <c r="B301" s="195" t="s">
        <v>19</v>
      </c>
      <c r="C301" s="32">
        <v>30.74</v>
      </c>
      <c r="D301" s="32">
        <v>281.82</v>
      </c>
      <c r="E301" s="32">
        <v>601.41999999999996</v>
      </c>
      <c r="F301" s="26">
        <f>(D301-E301)/E301*100</f>
        <v>-53.140899870306932</v>
      </c>
      <c r="G301" s="31">
        <v>1626</v>
      </c>
      <c r="H301" s="31">
        <v>124973.55</v>
      </c>
      <c r="I301" s="31">
        <v>392</v>
      </c>
      <c r="J301" s="31">
        <v>63.95</v>
      </c>
      <c r="K301" s="31">
        <v>486.91</v>
      </c>
      <c r="L301" s="31">
        <v>368.77</v>
      </c>
      <c r="M301" s="32">
        <f>(K301-L301)/L301*100</f>
        <v>32.03622854353663</v>
      </c>
      <c r="N301" s="169">
        <f>D301/D327*100</f>
        <v>0.46996815912408174</v>
      </c>
    </row>
    <row r="302" spans="1:14">
      <c r="A302" s="231"/>
      <c r="B302" s="195" t="s">
        <v>20</v>
      </c>
      <c r="C302" s="31">
        <v>11.28</v>
      </c>
      <c r="D302" s="31">
        <v>53.96</v>
      </c>
      <c r="E302" s="31">
        <v>58.08</v>
      </c>
      <c r="F302" s="12">
        <f>(D302-E302)/E302*100</f>
        <v>-7.0936639118457254</v>
      </c>
      <c r="G302" s="31">
        <v>552</v>
      </c>
      <c r="H302" s="31">
        <v>123046</v>
      </c>
      <c r="I302" s="31">
        <v>187</v>
      </c>
      <c r="J302" s="31">
        <v>15.89</v>
      </c>
      <c r="K302" s="31">
        <v>118.69</v>
      </c>
      <c r="L302" s="31">
        <v>106.32</v>
      </c>
      <c r="M302" s="31">
        <f>(K302-L302)/L302*100</f>
        <v>11.634687735139208</v>
      </c>
      <c r="N302" s="169">
        <f>D302/D328*100</f>
        <v>0.38505431939554835</v>
      </c>
    </row>
    <row r="303" spans="1:14">
      <c r="A303" s="231"/>
      <c r="B303" s="195" t="s">
        <v>21</v>
      </c>
      <c r="C303" s="31">
        <v>0</v>
      </c>
      <c r="D303" s="31">
        <v>0</v>
      </c>
      <c r="E303" s="31">
        <v>15.05</v>
      </c>
      <c r="F303" s="12">
        <f>(D303-E303)/E303*100</f>
        <v>-100</v>
      </c>
      <c r="G303" s="31"/>
      <c r="H303" s="31"/>
      <c r="I303" s="31"/>
      <c r="J303" s="31">
        <v>0</v>
      </c>
      <c r="K303" s="31">
        <v>0</v>
      </c>
      <c r="L303" s="31">
        <v>0.91</v>
      </c>
      <c r="M303" s="31"/>
      <c r="N303" s="169">
        <f>D303/D329*100</f>
        <v>0</v>
      </c>
    </row>
    <row r="304" spans="1:14">
      <c r="A304" s="231"/>
      <c r="B304" s="195" t="s">
        <v>22</v>
      </c>
      <c r="C304" s="31">
        <v>0</v>
      </c>
      <c r="D304" s="31">
        <v>0</v>
      </c>
      <c r="E304" s="31">
        <v>0.06</v>
      </c>
      <c r="F304" s="12">
        <f>(D304-E304)/E304*100</f>
        <v>-100</v>
      </c>
      <c r="G304" s="31"/>
      <c r="H304" s="31"/>
      <c r="I304" s="31"/>
      <c r="J304" s="31">
        <v>0</v>
      </c>
      <c r="K304" s="31">
        <v>7.0000000000000007E-2</v>
      </c>
      <c r="L304" s="31"/>
      <c r="M304" s="31"/>
      <c r="N304" s="169">
        <f>D304/D330*100</f>
        <v>0</v>
      </c>
    </row>
    <row r="305" spans="1:14">
      <c r="A305" s="231"/>
      <c r="B305" s="195" t="s">
        <v>23</v>
      </c>
      <c r="C305" s="31"/>
      <c r="D305" s="31"/>
      <c r="E305" s="31"/>
      <c r="F305" s="12"/>
      <c r="G305" s="31"/>
      <c r="H305" s="31"/>
      <c r="I305" s="31"/>
      <c r="J305" s="31"/>
      <c r="K305" s="31"/>
      <c r="L305" s="31"/>
      <c r="M305" s="31"/>
      <c r="N305" s="169"/>
    </row>
    <row r="306" spans="1:14">
      <c r="A306" s="231"/>
      <c r="B306" s="195" t="s">
        <v>24</v>
      </c>
      <c r="C306" s="31">
        <v>1.56</v>
      </c>
      <c r="D306" s="31">
        <v>33.03</v>
      </c>
      <c r="E306" s="31">
        <v>19.350000000000001</v>
      </c>
      <c r="F306" s="12">
        <f>(D306-E306)/E306*100</f>
        <v>70.697674418604635</v>
      </c>
      <c r="G306" s="31">
        <v>743</v>
      </c>
      <c r="H306" s="31">
        <v>77414.3</v>
      </c>
      <c r="I306" s="31">
        <v>1</v>
      </c>
      <c r="J306" s="31">
        <v>0</v>
      </c>
      <c r="K306" s="31">
        <v>0.87</v>
      </c>
      <c r="L306" s="31">
        <v>0.13</v>
      </c>
      <c r="M306" s="31"/>
      <c r="N306" s="169">
        <f>D306/D332*100</f>
        <v>0.43121052409381549</v>
      </c>
    </row>
    <row r="307" spans="1:14">
      <c r="A307" s="231"/>
      <c r="B307" s="195" t="s">
        <v>25</v>
      </c>
      <c r="C307" s="33"/>
      <c r="D307" s="33"/>
      <c r="E307" s="33"/>
      <c r="F307" s="12"/>
      <c r="G307" s="33"/>
      <c r="H307" s="33"/>
      <c r="I307" s="33"/>
      <c r="J307" s="33"/>
      <c r="K307" s="33"/>
      <c r="L307" s="33"/>
      <c r="M307" s="31"/>
      <c r="N307" s="169"/>
    </row>
    <row r="308" spans="1:14">
      <c r="A308" s="231"/>
      <c r="B308" s="195" t="s">
        <v>26</v>
      </c>
      <c r="C308" s="31">
        <v>0.22</v>
      </c>
      <c r="D308" s="31">
        <v>2.31</v>
      </c>
      <c r="E308" s="31">
        <v>3.9</v>
      </c>
      <c r="F308" s="12">
        <f>(D308-E308)/E308*100</f>
        <v>-40.769230769230766</v>
      </c>
      <c r="G308" s="31">
        <v>145</v>
      </c>
      <c r="H308" s="31">
        <v>8914.68</v>
      </c>
      <c r="I308" s="31"/>
      <c r="J308" s="31"/>
      <c r="K308" s="31"/>
      <c r="L308" s="31">
        <v>30.34</v>
      </c>
      <c r="M308" s="31"/>
      <c r="N308" s="169">
        <f>D308/D334*100</f>
        <v>1.4605777867129082E-2</v>
      </c>
    </row>
    <row r="309" spans="1:14">
      <c r="A309" s="231"/>
      <c r="B309" s="195" t="s">
        <v>27</v>
      </c>
      <c r="C309" s="31"/>
      <c r="D309" s="31"/>
      <c r="E309" s="31"/>
      <c r="F309" s="12"/>
      <c r="G309" s="31"/>
      <c r="H309" s="31"/>
      <c r="I309" s="31"/>
      <c r="J309" s="31"/>
      <c r="K309" s="31"/>
      <c r="L309" s="31"/>
      <c r="M309" s="31"/>
      <c r="N309" s="169"/>
    </row>
    <row r="310" spans="1:14">
      <c r="A310" s="231"/>
      <c r="B310" s="14" t="s">
        <v>28</v>
      </c>
      <c r="C310" s="34"/>
      <c r="D310" s="34"/>
      <c r="E310" s="34"/>
      <c r="F310" s="12"/>
      <c r="G310" s="34"/>
      <c r="H310" s="34"/>
      <c r="I310" s="34"/>
      <c r="J310" s="34"/>
      <c r="K310" s="34"/>
      <c r="L310" s="34"/>
      <c r="M310" s="31"/>
      <c r="N310" s="169"/>
    </row>
    <row r="311" spans="1:14">
      <c r="A311" s="231"/>
      <c r="B311" s="14" t="s">
        <v>29</v>
      </c>
      <c r="C311" s="34"/>
      <c r="D311" s="34"/>
      <c r="E311" s="34"/>
      <c r="F311" s="12"/>
      <c r="G311" s="34"/>
      <c r="H311" s="34"/>
      <c r="I311" s="34"/>
      <c r="J311" s="34"/>
      <c r="K311" s="34"/>
      <c r="L311" s="34"/>
      <c r="M311" s="31"/>
      <c r="N311" s="169"/>
    </row>
    <row r="312" spans="1:14">
      <c r="A312" s="231"/>
      <c r="B312" s="14" t="s">
        <v>30</v>
      </c>
      <c r="C312" s="34"/>
      <c r="D312" s="34"/>
      <c r="E312" s="34"/>
      <c r="F312" s="12"/>
      <c r="G312" s="34"/>
      <c r="H312" s="34"/>
      <c r="I312" s="34"/>
      <c r="J312" s="34"/>
      <c r="K312" s="34"/>
      <c r="L312" s="34"/>
      <c r="M312" s="31"/>
      <c r="N312" s="169"/>
    </row>
    <row r="313" spans="1:14" ht="14.25" thickBot="1">
      <c r="A313" s="232"/>
      <c r="B313" s="15" t="s">
        <v>31</v>
      </c>
      <c r="C313" s="16">
        <f>C301+C303+C304+C305+C306+C307+C308+C309</f>
        <v>32.519999999999996</v>
      </c>
      <c r="D313" s="16">
        <f t="shared" ref="D313:E313" si="55">D301+D303+D304+D305+D306+D307+D308+D309</f>
        <v>317.16000000000003</v>
      </c>
      <c r="E313" s="16">
        <f t="shared" si="55"/>
        <v>639.77999999999986</v>
      </c>
      <c r="F313" s="17">
        <f>(D313-E313)/E313*100</f>
        <v>-50.426709181281048</v>
      </c>
      <c r="G313" s="16">
        <f t="shared" ref="G313:L313" si="56">G301+G303+G304+G305+G306+G307+G308+G309</f>
        <v>2514</v>
      </c>
      <c r="H313" s="16">
        <f t="shared" si="56"/>
        <v>211302.53</v>
      </c>
      <c r="I313" s="16">
        <f t="shared" si="56"/>
        <v>393</v>
      </c>
      <c r="J313" s="16">
        <f t="shared" si="56"/>
        <v>63.95</v>
      </c>
      <c r="K313" s="16">
        <f t="shared" si="56"/>
        <v>487.85</v>
      </c>
      <c r="L313" s="16">
        <f t="shared" si="56"/>
        <v>400.15</v>
      </c>
      <c r="M313" s="16">
        <f>(K313-L313)/L313*100</f>
        <v>21.916781207047372</v>
      </c>
      <c r="N313" s="170">
        <f>D313/D339*100</f>
        <v>0.30021694463026</v>
      </c>
    </row>
    <row r="314" spans="1:14" ht="14.25" thickTop="1">
      <c r="A314" s="231" t="s">
        <v>97</v>
      </c>
      <c r="B314" s="195" t="s">
        <v>19</v>
      </c>
      <c r="C314" s="32">
        <v>137.57</v>
      </c>
      <c r="D314" s="32">
        <v>244.5</v>
      </c>
      <c r="E314" s="32"/>
      <c r="F314" s="26" t="e">
        <f>(D314-E314)/E314*100</f>
        <v>#DIV/0!</v>
      </c>
      <c r="G314" s="31">
        <v>2343</v>
      </c>
      <c r="H314" s="31">
        <v>197037.73</v>
      </c>
      <c r="I314" s="31">
        <v>32</v>
      </c>
      <c r="J314" s="31">
        <v>3</v>
      </c>
      <c r="K314" s="31">
        <v>7</v>
      </c>
      <c r="L314" s="31"/>
      <c r="M314" s="32" t="e">
        <f>(K314-L314)/L314*100</f>
        <v>#DIV/0!</v>
      </c>
      <c r="N314" s="169">
        <f>+D314/D327*100</f>
        <v>0.40773264816492083</v>
      </c>
    </row>
    <row r="315" spans="1:14">
      <c r="A315" s="231"/>
      <c r="B315" s="195" t="s">
        <v>20</v>
      </c>
      <c r="C315" s="31">
        <v>57.309999999999988</v>
      </c>
      <c r="D315" s="31">
        <v>71.569999999999993</v>
      </c>
      <c r="E315" s="31"/>
      <c r="F315" s="12" t="e">
        <f>(D315-E315)/E315*100</f>
        <v>#DIV/0!</v>
      </c>
      <c r="G315" s="31">
        <v>904</v>
      </c>
      <c r="H315" s="31">
        <v>18080</v>
      </c>
      <c r="I315" s="31"/>
      <c r="J315" s="31"/>
      <c r="K315" s="31"/>
      <c r="L315" s="31"/>
      <c r="M315" s="31" t="e">
        <f>(K315-L315)/L315*100</f>
        <v>#DIV/0!</v>
      </c>
      <c r="N315" s="169">
        <f t="shared" ref="N315:N321" si="57">+D315/D328*100</f>
        <v>0.51071789546218294</v>
      </c>
    </row>
    <row r="316" spans="1:14">
      <c r="A316" s="231"/>
      <c r="B316" s="195" t="s">
        <v>21</v>
      </c>
      <c r="C316" s="31"/>
      <c r="D316" s="31"/>
      <c r="E316" s="31"/>
      <c r="F316" s="12" t="e">
        <f>(D316-E316)/E316*100</f>
        <v>#DIV/0!</v>
      </c>
      <c r="G316" s="31"/>
      <c r="H316" s="31"/>
      <c r="I316" s="31"/>
      <c r="J316" s="31"/>
      <c r="K316" s="31"/>
      <c r="L316" s="31"/>
      <c r="M316" s="31"/>
      <c r="N316" s="169">
        <f t="shared" si="57"/>
        <v>0</v>
      </c>
    </row>
    <row r="317" spans="1:14">
      <c r="A317" s="231"/>
      <c r="B317" s="195" t="s">
        <v>22</v>
      </c>
      <c r="C317" s="31">
        <v>0</v>
      </c>
      <c r="D317" s="31">
        <v>0.04</v>
      </c>
      <c r="E317" s="31"/>
      <c r="F317" s="12" t="e">
        <f>(D317-E317)/E317*100</f>
        <v>#DIV/0!</v>
      </c>
      <c r="G317" s="31">
        <v>13</v>
      </c>
      <c r="H317" s="31">
        <v>471.6</v>
      </c>
      <c r="I317" s="31"/>
      <c r="J317" s="31"/>
      <c r="K317" s="31"/>
      <c r="L317" s="31"/>
      <c r="M317" s="31"/>
      <c r="N317" s="169">
        <f t="shared" si="57"/>
        <v>3.90413739652711E-3</v>
      </c>
    </row>
    <row r="318" spans="1:14">
      <c r="A318" s="231"/>
      <c r="B318" s="195" t="s">
        <v>23</v>
      </c>
      <c r="C318" s="31"/>
      <c r="D318" s="31"/>
      <c r="E318" s="31"/>
      <c r="F318" s="12"/>
      <c r="G318" s="31"/>
      <c r="H318" s="31"/>
      <c r="I318" s="31"/>
      <c r="J318" s="31"/>
      <c r="K318" s="31"/>
      <c r="L318" s="31"/>
      <c r="M318" s="31"/>
      <c r="N318" s="169">
        <f t="shared" si="57"/>
        <v>0</v>
      </c>
    </row>
    <row r="319" spans="1:14">
      <c r="A319" s="231"/>
      <c r="B319" s="195" t="s">
        <v>24</v>
      </c>
      <c r="C319" s="31">
        <v>3.11</v>
      </c>
      <c r="D319" s="31">
        <v>18.079999999999998</v>
      </c>
      <c r="E319" s="31"/>
      <c r="F319" s="12" t="e">
        <f>(D319-E319)/E319*100</f>
        <v>#DIV/0!</v>
      </c>
      <c r="G319" s="31">
        <v>180</v>
      </c>
      <c r="H319" s="31">
        <v>36354</v>
      </c>
      <c r="I319" s="31"/>
      <c r="J319" s="31"/>
      <c r="K319" s="31"/>
      <c r="L319" s="31"/>
      <c r="M319" s="31"/>
      <c r="N319" s="169">
        <f t="shared" si="57"/>
        <v>0.23603652060600008</v>
      </c>
    </row>
    <row r="320" spans="1:14">
      <c r="A320" s="231"/>
      <c r="B320" s="195" t="s">
        <v>25</v>
      </c>
      <c r="C320" s="33"/>
      <c r="D320" s="33"/>
      <c r="E320" s="33"/>
      <c r="F320" s="12"/>
      <c r="G320" s="33"/>
      <c r="H320" s="33"/>
      <c r="I320" s="33"/>
      <c r="J320" s="33"/>
      <c r="K320" s="33"/>
      <c r="L320" s="33"/>
      <c r="M320" s="31"/>
      <c r="N320" s="169">
        <f t="shared" si="57"/>
        <v>0</v>
      </c>
    </row>
    <row r="321" spans="1:14">
      <c r="A321" s="231"/>
      <c r="B321" s="195" t="s">
        <v>26</v>
      </c>
      <c r="C321" s="31">
        <v>1.83</v>
      </c>
      <c r="D321" s="31">
        <v>5.48</v>
      </c>
      <c r="E321" s="31"/>
      <c r="F321" s="12" t="e">
        <f>(D321-E321)/E321*100</f>
        <v>#DIV/0!</v>
      </c>
      <c r="G321" s="31">
        <v>278</v>
      </c>
      <c r="H321" s="31">
        <v>21694.3</v>
      </c>
      <c r="I321" s="31"/>
      <c r="J321" s="31"/>
      <c r="K321" s="31"/>
      <c r="L321" s="31"/>
      <c r="M321" s="31"/>
      <c r="N321" s="169">
        <f t="shared" si="57"/>
        <v>3.4649204637172026E-2</v>
      </c>
    </row>
    <row r="322" spans="1:14">
      <c r="A322" s="231"/>
      <c r="B322" s="195" t="s">
        <v>27</v>
      </c>
      <c r="C322" s="31"/>
      <c r="D322" s="31"/>
      <c r="E322" s="31"/>
      <c r="F322" s="12"/>
      <c r="G322" s="31"/>
      <c r="H322" s="31"/>
      <c r="I322" s="31"/>
      <c r="J322" s="31"/>
      <c r="K322" s="31"/>
      <c r="L322" s="31"/>
      <c r="M322" s="31"/>
      <c r="N322" s="169"/>
    </row>
    <row r="323" spans="1:14">
      <c r="A323" s="231"/>
      <c r="B323" s="14" t="s">
        <v>28</v>
      </c>
      <c r="C323" s="34"/>
      <c r="D323" s="34"/>
      <c r="E323" s="34"/>
      <c r="F323" s="12"/>
      <c r="G323" s="34"/>
      <c r="H323" s="34"/>
      <c r="I323" s="34"/>
      <c r="J323" s="34"/>
      <c r="K323" s="34"/>
      <c r="L323" s="34"/>
      <c r="M323" s="31"/>
      <c r="N323" s="169"/>
    </row>
    <row r="324" spans="1:14">
      <c r="A324" s="231"/>
      <c r="B324" s="14" t="s">
        <v>29</v>
      </c>
      <c r="C324" s="34"/>
      <c r="D324" s="34"/>
      <c r="E324" s="34"/>
      <c r="F324" s="12"/>
      <c r="G324" s="34"/>
      <c r="H324" s="34"/>
      <c r="I324" s="34"/>
      <c r="J324" s="34"/>
      <c r="K324" s="34"/>
      <c r="L324" s="34"/>
      <c r="M324" s="31"/>
      <c r="N324" s="169"/>
    </row>
    <row r="325" spans="1:14">
      <c r="A325" s="231"/>
      <c r="B325" s="14" t="s">
        <v>30</v>
      </c>
      <c r="C325" s="34"/>
      <c r="D325" s="34"/>
      <c r="E325" s="34"/>
      <c r="F325" s="12"/>
      <c r="G325" s="34"/>
      <c r="H325" s="34"/>
      <c r="I325" s="34"/>
      <c r="J325" s="34"/>
      <c r="K325" s="34"/>
      <c r="L325" s="34"/>
      <c r="M325" s="31"/>
      <c r="N325" s="169"/>
    </row>
    <row r="326" spans="1:14" ht="14.25" thickBot="1">
      <c r="A326" s="232"/>
      <c r="B326" s="15" t="s">
        <v>31</v>
      </c>
      <c r="C326" s="16">
        <f>C314+C316+C317+C318+C319+C320+C321+C322</f>
        <v>142.51000000000002</v>
      </c>
      <c r="D326" s="16">
        <f t="shared" ref="D326:E326" si="58">D314+D316+D317+D318+D319+D320+D321+D322</f>
        <v>268.10000000000002</v>
      </c>
      <c r="E326" s="16">
        <f t="shared" si="58"/>
        <v>0</v>
      </c>
      <c r="F326" s="17" t="e">
        <f t="shared" ref="F326:F339" si="59">(D326-E326)/E326*100</f>
        <v>#DIV/0!</v>
      </c>
      <c r="G326" s="16">
        <f t="shared" ref="G326:L326" si="60">G314+G316+G317+G318+G319+G320+G321+G322</f>
        <v>2814</v>
      </c>
      <c r="H326" s="16">
        <f t="shared" si="60"/>
        <v>255557.63</v>
      </c>
      <c r="I326" s="16">
        <f t="shared" si="60"/>
        <v>32</v>
      </c>
      <c r="J326" s="16">
        <f t="shared" si="60"/>
        <v>3</v>
      </c>
      <c r="K326" s="16">
        <f t="shared" si="60"/>
        <v>7</v>
      </c>
      <c r="L326" s="16">
        <f t="shared" si="60"/>
        <v>0</v>
      </c>
      <c r="M326" s="16" t="e">
        <f>(K326-L326)/L326*100</f>
        <v>#DIV/0!</v>
      </c>
      <c r="N326" s="170">
        <f>+D326/D339*100</f>
        <v>0.25377778678071855</v>
      </c>
    </row>
    <row r="327" spans="1:14" ht="14.25" thickTop="1">
      <c r="A327" s="233" t="s">
        <v>49</v>
      </c>
      <c r="B327" s="195" t="s">
        <v>19</v>
      </c>
      <c r="C327" s="31">
        <f t="shared" ref="C327:C338" si="61">C6+C19+C32+C53+C66+C79+C100+C113+C126+C147+C160+C173+C194+C207+C220+C241+C254+C267+C288+C301+C314</f>
        <v>8477.306042000002</v>
      </c>
      <c r="D327" s="31">
        <f t="shared" ref="D327:E327" si="62">D6+D19+D32+D53+D66+D79+D100+D113+D126+D147+D160+D173+D194+D207+D220+D241+D254+D267+D288+D301+D314</f>
        <v>59965.764601000003</v>
      </c>
      <c r="E327" s="31">
        <f t="shared" si="62"/>
        <v>70891.715454000005</v>
      </c>
      <c r="F327" s="160">
        <f t="shared" si="59"/>
        <v>-15.41216880284072</v>
      </c>
      <c r="G327" s="31">
        <f t="shared" ref="G327:G338" si="63">G6+G19+G32+G53+G66+G79+G100+G113+G126+G147+G160+G173+G194+G207+G220+G241+G254+G267+G288+G301+G314</f>
        <v>418285</v>
      </c>
      <c r="H327" s="31">
        <f t="shared" ref="H327:K327" si="64">H6+H19+H32+H53+H66+H79+H100+H113+H126+H147+H160+H173+H194+H207+H220+H241+H254+H267+H288+H301+H314</f>
        <v>41514665.746655993</v>
      </c>
      <c r="I327" s="31">
        <f t="shared" si="64"/>
        <v>60823</v>
      </c>
      <c r="J327" s="31">
        <f t="shared" si="64"/>
        <v>4983.986265999999</v>
      </c>
      <c r="K327" s="31">
        <f t="shared" si="64"/>
        <v>39271.099820999996</v>
      </c>
      <c r="L327" s="31">
        <f t="shared" ref="L327:L338" si="65">L6+L19+L32+L53+L66+L79+L100+L113+L126+L147+L160+L173+L194+L207+L220+L241+L254+L267+L288+L301+L314</f>
        <v>36305.633757999996</v>
      </c>
      <c r="M327" s="32">
        <f t="shared" ref="M327:M339" si="66">(K327-L327)/L327*100</f>
        <v>8.1680603147343636</v>
      </c>
      <c r="N327" s="169">
        <f>D327/D339*100</f>
        <v>56.762323845786419</v>
      </c>
    </row>
    <row r="328" spans="1:14">
      <c r="A328" s="220"/>
      <c r="B328" s="195" t="s">
        <v>20</v>
      </c>
      <c r="C328" s="31">
        <f t="shared" si="61"/>
        <v>2728.1352820000006</v>
      </c>
      <c r="D328" s="31">
        <f t="shared" ref="D328:E328" si="67">D7+D20+D33+D54+D67+D80+D101+D114+D127+D148+D161+D174+D195+D208+D221+D242+D255+D268+D289+D302+D315</f>
        <v>14013.607244999999</v>
      </c>
      <c r="E328" s="31">
        <f t="shared" si="67"/>
        <v>14123.359810999998</v>
      </c>
      <c r="F328" s="150">
        <f t="shared" si="59"/>
        <v>-0.77709955328418578</v>
      </c>
      <c r="G328" s="31">
        <f t="shared" si="63"/>
        <v>172598</v>
      </c>
      <c r="H328" s="31">
        <f t="shared" ref="H328:K328" si="68">H7+H20+H33+H54+H67+H80+H101+H114+H127+H148+H161+H174+H195+H208+H221+H242+H255+H268+H289+H302+H315</f>
        <v>3655526.3999999994</v>
      </c>
      <c r="I328" s="31">
        <f t="shared" si="68"/>
        <v>23477</v>
      </c>
      <c r="J328" s="31">
        <f t="shared" si="68"/>
        <v>1369.2029579999996</v>
      </c>
      <c r="K328" s="31">
        <f t="shared" si="68"/>
        <v>11688.592591999997</v>
      </c>
      <c r="L328" s="31">
        <f t="shared" si="65"/>
        <v>11582.083545999998</v>
      </c>
      <c r="M328" s="31">
        <f t="shared" si="66"/>
        <v>0.91960177611379179</v>
      </c>
      <c r="N328" s="169">
        <f>D328/D339*100</f>
        <v>13.264984078516756</v>
      </c>
    </row>
    <row r="329" spans="1:14">
      <c r="A329" s="220"/>
      <c r="B329" s="195" t="s">
        <v>21</v>
      </c>
      <c r="C329" s="31">
        <f t="shared" si="61"/>
        <v>176.5605909999997</v>
      </c>
      <c r="D329" s="31">
        <f t="shared" ref="D329:E329" si="69">D8+D21+D34+D55+D68+D81+D102+D115+D128+D149+D162+D175+D196+D209+D222+D243+D256+D269+D290+D303+D316</f>
        <v>3356.2587209999997</v>
      </c>
      <c r="E329" s="31">
        <f t="shared" si="69"/>
        <v>2468.6703750000001</v>
      </c>
      <c r="F329" s="150">
        <f t="shared" si="59"/>
        <v>35.954105294434036</v>
      </c>
      <c r="G329" s="31">
        <f t="shared" si="63"/>
        <v>2837</v>
      </c>
      <c r="H329" s="31">
        <f t="shared" ref="H329:K329" si="70">H8+H21+H34+H55+H68+H81+H102+H115+H128+H149+H162+H175+H196+H209+H222+H243+H256+H269+H290+H303+H316</f>
        <v>4251644.8057110002</v>
      </c>
      <c r="I329" s="31">
        <f t="shared" si="70"/>
        <v>355</v>
      </c>
      <c r="J329" s="31">
        <f t="shared" si="70"/>
        <v>28.886406000000306</v>
      </c>
      <c r="K329" s="31">
        <f t="shared" si="70"/>
        <v>3402.6338159999996</v>
      </c>
      <c r="L329" s="31">
        <f t="shared" si="65"/>
        <v>1417.1512859999998</v>
      </c>
      <c r="M329" s="31">
        <f t="shared" si="66"/>
        <v>140.10378070531561</v>
      </c>
      <c r="N329" s="169">
        <f>D329/D339*100</f>
        <v>3.1769634840688741</v>
      </c>
    </row>
    <row r="330" spans="1:14">
      <c r="A330" s="220"/>
      <c r="B330" s="195" t="s">
        <v>22</v>
      </c>
      <c r="C330" s="31">
        <f t="shared" si="61"/>
        <v>107.38088599999998</v>
      </c>
      <c r="D330" s="31">
        <f t="shared" ref="D330:E330" si="71">D9+D22+D35+D56+D69+D82+D103+D116+D129+D150+D163+D176+D197+D210+D223+D244+D257+D270+D291+D304+D317</f>
        <v>1024.5541059999998</v>
      </c>
      <c r="E330" s="31">
        <f t="shared" si="71"/>
        <v>862.62343099999975</v>
      </c>
      <c r="F330" s="150">
        <f t="shared" si="59"/>
        <v>18.771884600013852</v>
      </c>
      <c r="G330" s="31">
        <f t="shared" si="63"/>
        <v>75213</v>
      </c>
      <c r="H330" s="31">
        <f t="shared" ref="H330:K330" si="72">H9+H22+H35+H56+H69+H82+H103+H116+H129+H150+H163+H176+H197+H210+H223+H244+H257+H270+H291+H304+H317</f>
        <v>4111075.8476999993</v>
      </c>
      <c r="I330" s="31">
        <f t="shared" si="72"/>
        <v>5145</v>
      </c>
      <c r="J330" s="31">
        <f t="shared" si="72"/>
        <v>103.08738900000002</v>
      </c>
      <c r="K330" s="31">
        <f t="shared" si="72"/>
        <v>536.95307200000013</v>
      </c>
      <c r="L330" s="31">
        <f t="shared" si="65"/>
        <v>552.79927299999997</v>
      </c>
      <c r="M330" s="31">
        <f t="shared" si="66"/>
        <v>-2.8665379594303189</v>
      </c>
      <c r="N330" s="169">
        <f>D330/D339*100</f>
        <v>0.96982123632143846</v>
      </c>
    </row>
    <row r="331" spans="1:14">
      <c r="A331" s="220"/>
      <c r="B331" s="195" t="s">
        <v>23</v>
      </c>
      <c r="C331" s="31">
        <f t="shared" si="61"/>
        <v>21.670207000000001</v>
      </c>
      <c r="D331" s="31">
        <f t="shared" ref="D331:E331" si="73">D10+D23+D36+D57+D70+D83+D104+D117+D130+D151+D164+D177+D198+D211+D224+D245+D258+D271+D292+D305+D318</f>
        <v>253.338719</v>
      </c>
      <c r="E331" s="31">
        <f t="shared" si="73"/>
        <v>211.779606</v>
      </c>
      <c r="F331" s="150">
        <f t="shared" si="59"/>
        <v>19.623755934270648</v>
      </c>
      <c r="G331" s="31">
        <f t="shared" si="63"/>
        <v>8675</v>
      </c>
      <c r="H331" s="31">
        <f t="shared" ref="H331:K331" si="74">H10+H23+H36+H57+H70+H83+H104+H117+H130+H151+H164+H177+H198+H211+H224+H245+H258+H271+H292+H305+H318</f>
        <v>857606.67931999988</v>
      </c>
      <c r="I331" s="31">
        <f t="shared" si="74"/>
        <v>36</v>
      </c>
      <c r="J331" s="31">
        <f t="shared" si="74"/>
        <v>11.705743000000002</v>
      </c>
      <c r="K331" s="31">
        <f t="shared" si="74"/>
        <v>58.932043</v>
      </c>
      <c r="L331" s="31">
        <f t="shared" si="65"/>
        <v>81.753957</v>
      </c>
      <c r="M331" s="31">
        <f t="shared" si="66"/>
        <v>-27.9153631670697</v>
      </c>
      <c r="N331" s="169">
        <f>D331/D339*100</f>
        <v>0.23980507054711811</v>
      </c>
    </row>
    <row r="332" spans="1:14">
      <c r="A332" s="220"/>
      <c r="B332" s="195" t="s">
        <v>24</v>
      </c>
      <c r="C332" s="31">
        <f t="shared" si="61"/>
        <v>1371.2855119999999</v>
      </c>
      <c r="D332" s="31">
        <f t="shared" ref="D332:E332" si="75">D11+D24+D37+D58+D71+D84+D105+D118+D131+D152+D165+D178+D199+D212+D225+D246+D259+D272+D293+D306+D319</f>
        <v>7659.8316029999987</v>
      </c>
      <c r="E332" s="31">
        <f t="shared" si="75"/>
        <v>5714.0821510000005</v>
      </c>
      <c r="F332" s="150">
        <f t="shared" si="59"/>
        <v>34.051828457864922</v>
      </c>
      <c r="G332" s="31">
        <f t="shared" si="63"/>
        <v>16193</v>
      </c>
      <c r="H332" s="31">
        <f t="shared" ref="H332:K332" si="76">H11+H24+H37+H58+H71+H84+H105+H118+H131+H152+H165+H178+H199+H212+H225+H246+H259+H272+H293+H306+H319</f>
        <v>8540710.8881039992</v>
      </c>
      <c r="I332" s="31">
        <f t="shared" si="76"/>
        <v>1732</v>
      </c>
      <c r="J332" s="31">
        <f t="shared" si="76"/>
        <v>463.71290419999997</v>
      </c>
      <c r="K332" s="31">
        <f t="shared" si="76"/>
        <v>2927.7599822000002</v>
      </c>
      <c r="L332" s="31">
        <f t="shared" si="65"/>
        <v>1493.156516</v>
      </c>
      <c r="M332" s="31">
        <f t="shared" si="66"/>
        <v>96.078572529231096</v>
      </c>
      <c r="N332" s="169">
        <f>D332/D339*100</f>
        <v>7.2506345069837499</v>
      </c>
    </row>
    <row r="333" spans="1:14">
      <c r="A333" s="220"/>
      <c r="B333" s="195" t="s">
        <v>25</v>
      </c>
      <c r="C333" s="31">
        <f t="shared" si="61"/>
        <v>628.23304099999996</v>
      </c>
      <c r="D333" s="31">
        <f t="shared" ref="D333:E333" si="77">D12+D25+D38+D59+D72+D85+D106+D119+D132+D153+D166+D179+D200+D213+D226+D247+D260+D273+D294+D307+D320</f>
        <v>14072.850205999999</v>
      </c>
      <c r="E333" s="31">
        <f t="shared" si="77"/>
        <v>17170.039799999999</v>
      </c>
      <c r="F333" s="150">
        <f t="shared" si="59"/>
        <v>-18.038336719522338</v>
      </c>
      <c r="G333" s="31">
        <f t="shared" si="63"/>
        <v>5087</v>
      </c>
      <c r="H333" s="31">
        <f t="shared" ref="H333:K333" si="78">H12+H25+H38+H59+H72+H85+H106+H119+H132+H153+H166+H179+H200+H213+H226+H247+H260+H273+H294+H307+H320</f>
        <v>539028.26857900003</v>
      </c>
      <c r="I333" s="31">
        <f t="shared" si="78"/>
        <v>10725</v>
      </c>
      <c r="J333" s="31">
        <f t="shared" si="78"/>
        <v>450.03596700000003</v>
      </c>
      <c r="K333" s="31">
        <f t="shared" si="78"/>
        <v>5020.4125480000002</v>
      </c>
      <c r="L333" s="31">
        <f t="shared" si="65"/>
        <v>2465.65</v>
      </c>
      <c r="M333" s="31">
        <f t="shared" si="66"/>
        <v>103.6141604850648</v>
      </c>
      <c r="N333" s="169">
        <f>D333/D339*100</f>
        <v>13.321062211768965</v>
      </c>
    </row>
    <row r="334" spans="1:14">
      <c r="A334" s="220"/>
      <c r="B334" s="195" t="s">
        <v>26</v>
      </c>
      <c r="C334" s="31">
        <f t="shared" si="61"/>
        <v>2141.9028959999987</v>
      </c>
      <c r="D334" s="31">
        <f t="shared" ref="D334:E334" si="79">D13+D26+D39+D60+D73+D86+D107+D120+D133+D154+D167+D180+D201+D214+D227+D248+D261+D274+D295+D308+D321</f>
        <v>15815.658851</v>
      </c>
      <c r="E334" s="31">
        <f t="shared" si="79"/>
        <v>13794.844929999997</v>
      </c>
      <c r="F334" s="150">
        <f t="shared" si="59"/>
        <v>14.649051375744628</v>
      </c>
      <c r="G334" s="31">
        <f t="shared" si="63"/>
        <v>493116</v>
      </c>
      <c r="H334" s="31">
        <f t="shared" ref="H334:K334" si="80">H13+H26+H39+H60+H73+H86+H107+H120+H133+H154+H167+H180+H201+H214+H227+H248+H261+H274+H295+H308+H321</f>
        <v>95002556.663559839</v>
      </c>
      <c r="I334" s="31">
        <f t="shared" si="80"/>
        <v>37908</v>
      </c>
      <c r="J334" s="31">
        <f t="shared" si="80"/>
        <v>744.32895360000055</v>
      </c>
      <c r="K334" s="31">
        <f t="shared" si="80"/>
        <v>6874.7880916000013</v>
      </c>
      <c r="L334" s="31">
        <f t="shared" si="65"/>
        <v>3650.7641200000003</v>
      </c>
      <c r="M334" s="31">
        <f t="shared" si="66"/>
        <v>88.310936166426458</v>
      </c>
      <c r="N334" s="169">
        <f>D334/D339*100</f>
        <v>14.970767995843573</v>
      </c>
    </row>
    <row r="335" spans="1:14">
      <c r="A335" s="220"/>
      <c r="B335" s="195" t="s">
        <v>27</v>
      </c>
      <c r="C335" s="31">
        <f t="shared" si="61"/>
        <v>395.99010899999996</v>
      </c>
      <c r="D335" s="31">
        <f t="shared" ref="D335:E335" si="81">D14+D27+D40+D61+D74+D87+D108+D121+D134+D155+D168+D181+D202+D215+D228+D249+D262+D275+D296+D309+D322</f>
        <v>3495.3471510000004</v>
      </c>
      <c r="E335" s="31">
        <f t="shared" si="81"/>
        <v>2511.1366419999999</v>
      </c>
      <c r="F335" s="150">
        <f t="shared" si="59"/>
        <v>39.193825319522396</v>
      </c>
      <c r="G335" s="31">
        <f t="shared" si="63"/>
        <v>15971</v>
      </c>
      <c r="H335" s="31">
        <f t="shared" ref="H335:K335" si="82">H14+H27+H40+H61+H74+H87+H108+H121+H134+H155+H168+H181+H202+H215+H228+H249+H262+H275+H296+H309+H322</f>
        <v>311667.67996199999</v>
      </c>
      <c r="I335" s="31">
        <f t="shared" si="82"/>
        <v>263</v>
      </c>
      <c r="J335" s="31">
        <f t="shared" si="82"/>
        <v>137.89592900000002</v>
      </c>
      <c r="K335" s="31">
        <f t="shared" si="82"/>
        <v>5022.9887750000007</v>
      </c>
      <c r="L335" s="31">
        <f t="shared" si="65"/>
        <v>1692.0236070000001</v>
      </c>
      <c r="M335" s="31">
        <f t="shared" si="66"/>
        <v>196.86280700928782</v>
      </c>
      <c r="N335" s="169">
        <f>D335/D339*100</f>
        <v>3.3086216486798588</v>
      </c>
    </row>
    <row r="336" spans="1:14">
      <c r="A336" s="220"/>
      <c r="B336" s="14" t="s">
        <v>28</v>
      </c>
      <c r="C336" s="31">
        <f t="shared" si="61"/>
        <v>30.761271000000001</v>
      </c>
      <c r="D336" s="31">
        <f t="shared" ref="D336:E336" si="83">D15+D28+D41+D62+D75+D88+D109+D122+D135+D156+D169+D182+D203+D216+D229+D250+D263+D276+D297+D310+D323</f>
        <v>199.85944900000001</v>
      </c>
      <c r="E336" s="31">
        <f t="shared" si="83"/>
        <v>243.208754</v>
      </c>
      <c r="F336" s="150">
        <f t="shared" si="59"/>
        <v>-17.823908180541885</v>
      </c>
      <c r="G336" s="31">
        <f t="shared" si="63"/>
        <v>72</v>
      </c>
      <c r="H336" s="31">
        <f t="shared" ref="H336:K336" si="84">H15+H28+H41+H62+H75+H88+H109+H122+H135+H156+H169+H182+H203+H216+H229+H250+H263+H276+H297+H310+H323</f>
        <v>48538.6</v>
      </c>
      <c r="I336" s="31">
        <f t="shared" si="84"/>
        <v>2</v>
      </c>
      <c r="J336" s="31">
        <f t="shared" si="84"/>
        <v>0</v>
      </c>
      <c r="K336" s="31">
        <f t="shared" si="84"/>
        <v>7.8973999999999993</v>
      </c>
      <c r="L336" s="31">
        <f t="shared" si="65"/>
        <v>6.93</v>
      </c>
      <c r="M336" s="31">
        <f>(K336-L336)/L336*100</f>
        <v>13.959595959595955</v>
      </c>
      <c r="N336" s="169">
        <f>D336/D339*100</f>
        <v>0.18918272523101043</v>
      </c>
    </row>
    <row r="337" spans="1:14">
      <c r="A337" s="220"/>
      <c r="B337" s="14" t="s">
        <v>29</v>
      </c>
      <c r="C337" s="31">
        <f t="shared" si="61"/>
        <v>-24.976936000000002</v>
      </c>
      <c r="D337" s="31">
        <f>D16+D29+D42+D63+D76+D89+D110+D123+D136+D157+D170+D183+D204+D217+D230+D251+D264+D277+D298+D311+D324</f>
        <v>69.318663000000001</v>
      </c>
      <c r="E337" s="31">
        <f t="shared" ref="E337" si="85">E16+E29+E42+E63+E76+E89+E110+E123+E136+E157+E170+E183+E204+E217+E230+E251+E264+E277+E298+E311+E324</f>
        <v>38.445275999999993</v>
      </c>
      <c r="F337" s="150">
        <f t="shared" si="59"/>
        <v>80.304760980256745</v>
      </c>
      <c r="G337" s="31">
        <f t="shared" si="63"/>
        <v>72</v>
      </c>
      <c r="H337" s="31">
        <f t="shared" ref="H337:K337" si="86">H16+H29+H42+H63+H76+H89+H110+H123+H136+H157+H170+H183+H204+H217+H230+H251+H264+H277+H298+H311+H324</f>
        <v>46224.289886999999</v>
      </c>
      <c r="I337" s="31">
        <f t="shared" si="86"/>
        <v>2</v>
      </c>
      <c r="J337" s="31">
        <f t="shared" si="86"/>
        <v>0</v>
      </c>
      <c r="K337" s="31">
        <f t="shared" si="86"/>
        <v>2.8030110000000001</v>
      </c>
      <c r="L337" s="31">
        <f t="shared" si="65"/>
        <v>6.4904140000000003</v>
      </c>
      <c r="M337" s="31">
        <f t="shared" si="66"/>
        <v>-56.81306308041367</v>
      </c>
      <c r="N337" s="169">
        <f>D337/D339*100</f>
        <v>6.5615579555160328E-2</v>
      </c>
    </row>
    <row r="338" spans="1:14">
      <c r="A338" s="220"/>
      <c r="B338" s="14" t="s">
        <v>30</v>
      </c>
      <c r="C338" s="31">
        <f t="shared" si="61"/>
        <v>368.15318100000002</v>
      </c>
      <c r="D338" s="31">
        <f t="shared" ref="D338:E338" si="87">D17+D30+D43+D64+D77+D90+D111+D124+D137+D158+D171+D184+D205+D218+D231+D252+D265+D278+D299+D312+D325</f>
        <v>3128.3801230680001</v>
      </c>
      <c r="E338" s="31">
        <f t="shared" si="87"/>
        <v>1889.709879</v>
      </c>
      <c r="F338" s="150">
        <f t="shared" si="59"/>
        <v>65.548170003931077</v>
      </c>
      <c r="G338" s="31">
        <f t="shared" si="63"/>
        <v>940</v>
      </c>
      <c r="H338" s="31">
        <f t="shared" ref="H338:K338" si="88">H17+H30+H43+H64+H77+H90+H111+H124+H137+H158+H171+H184+H205+H218+H231+H252+H265+H278+H299+H312+H325</f>
        <v>130443.94943800001</v>
      </c>
      <c r="I338" s="31">
        <f t="shared" si="88"/>
        <v>255</v>
      </c>
      <c r="J338" s="31">
        <f t="shared" si="88"/>
        <v>136.73941000000002</v>
      </c>
      <c r="K338" s="31">
        <f t="shared" si="88"/>
        <v>5012.7374880000007</v>
      </c>
      <c r="L338" s="31">
        <f t="shared" si="65"/>
        <v>1672.662583</v>
      </c>
      <c r="M338" s="31">
        <f t="shared" si="66"/>
        <v>199.68611356209195</v>
      </c>
      <c r="N338" s="169">
        <f>D338/D339*100</f>
        <v>2.9612584253673591</v>
      </c>
    </row>
    <row r="339" spans="1:14" ht="14.25" thickBot="1">
      <c r="A339" s="221"/>
      <c r="B339" s="15" t="s">
        <v>50</v>
      </c>
      <c r="C339" s="16">
        <f>C327+C329+C330+C331+C332+C333+C334+C335</f>
        <v>13320.329284000001</v>
      </c>
      <c r="D339" s="16">
        <f>D327+D329+D330+D331+D332+D333+D334+D335</f>
        <v>105643.60395800001</v>
      </c>
      <c r="E339" s="16">
        <f t="shared" ref="E339:L339" si="89">E327+E329+E330+E331+E332+E333+E334+E335</f>
        <v>113624.89238899999</v>
      </c>
      <c r="F339" s="151">
        <f t="shared" si="59"/>
        <v>-7.0242428953645781</v>
      </c>
      <c r="G339" s="16">
        <f>G327+G329+G330+G331+G332+G333+G334+G335</f>
        <v>1035377</v>
      </c>
      <c r="H339" s="16">
        <f t="shared" si="89"/>
        <v>155128956.57959184</v>
      </c>
      <c r="I339" s="16">
        <f t="shared" si="89"/>
        <v>116987</v>
      </c>
      <c r="J339" s="16">
        <f t="shared" si="89"/>
        <v>6923.6395578000001</v>
      </c>
      <c r="K339" s="16">
        <f t="shared" si="89"/>
        <v>63115.56814879999</v>
      </c>
      <c r="L339" s="16">
        <f t="shared" si="89"/>
        <v>47658.932517000001</v>
      </c>
      <c r="M339" s="16">
        <f t="shared" si="66"/>
        <v>32.431770531760421</v>
      </c>
      <c r="N339" s="170"/>
    </row>
    <row r="340" spans="1:14" ht="14.25" thickTop="1">
      <c r="A340" s="43" t="s">
        <v>51</v>
      </c>
      <c r="B340" s="43"/>
      <c r="C340" s="43"/>
      <c r="D340" s="43"/>
      <c r="E340" s="43"/>
      <c r="F340" s="161"/>
      <c r="G340" s="43"/>
      <c r="H340" s="43"/>
      <c r="I340" s="43"/>
    </row>
    <row r="341" spans="1:14">
      <c r="A341" s="43" t="s">
        <v>52</v>
      </c>
      <c r="B341" s="43"/>
      <c r="C341" s="43"/>
      <c r="D341" s="43"/>
      <c r="E341" s="43"/>
      <c r="F341" s="161"/>
      <c r="G341" s="43"/>
      <c r="H341" s="43"/>
      <c r="I341" s="43"/>
    </row>
  </sheetData>
  <mergeCells count="99">
    <mergeCell ref="A207:A219"/>
    <mergeCell ref="A220:A232"/>
    <mergeCell ref="A238:A253"/>
    <mergeCell ref="A254:A266"/>
    <mergeCell ref="A267:A279"/>
    <mergeCell ref="A236:N236"/>
    <mergeCell ref="C238:F238"/>
    <mergeCell ref="G238:H238"/>
    <mergeCell ref="I238:M238"/>
    <mergeCell ref="H239:H240"/>
    <mergeCell ref="N238:N239"/>
    <mergeCell ref="J239:L239"/>
    <mergeCell ref="D239:D240"/>
    <mergeCell ref="E239:E240"/>
    <mergeCell ref="G239:G240"/>
    <mergeCell ref="A314:A326"/>
    <mergeCell ref="A301:A313"/>
    <mergeCell ref="A327:A339"/>
    <mergeCell ref="C239:C240"/>
    <mergeCell ref="C286:C287"/>
    <mergeCell ref="A283:N283"/>
    <mergeCell ref="C285:F285"/>
    <mergeCell ref="G285:H285"/>
    <mergeCell ref="I285:M285"/>
    <mergeCell ref="N285:N286"/>
    <mergeCell ref="J286:L286"/>
    <mergeCell ref="A285:A300"/>
    <mergeCell ref="D286:D287"/>
    <mergeCell ref="E286:E287"/>
    <mergeCell ref="G286:G287"/>
    <mergeCell ref="H286:H287"/>
    <mergeCell ref="A19:A31"/>
    <mergeCell ref="A32:A44"/>
    <mergeCell ref="A50:A65"/>
    <mergeCell ref="A66:A78"/>
    <mergeCell ref="A79:A91"/>
    <mergeCell ref="A48:N48"/>
    <mergeCell ref="C50:F50"/>
    <mergeCell ref="C51:C52"/>
    <mergeCell ref="N50:N51"/>
    <mergeCell ref="C98:C99"/>
    <mergeCell ref="C145:C146"/>
    <mergeCell ref="C192:C193"/>
    <mergeCell ref="A113:A125"/>
    <mergeCell ref="A144:A159"/>
    <mergeCell ref="C191:F191"/>
    <mergeCell ref="A126:A138"/>
    <mergeCell ref="A160:A172"/>
    <mergeCell ref="A173:A185"/>
    <mergeCell ref="A142:N142"/>
    <mergeCell ref="C144:F144"/>
    <mergeCell ref="G144:H144"/>
    <mergeCell ref="I144:M144"/>
    <mergeCell ref="J145:L145"/>
    <mergeCell ref="D145:D146"/>
    <mergeCell ref="E145:E146"/>
    <mergeCell ref="N144:N145"/>
    <mergeCell ref="A189:N189"/>
    <mergeCell ref="H145:H146"/>
    <mergeCell ref="N191:N192"/>
    <mergeCell ref="J192:L192"/>
    <mergeCell ref="A191:A206"/>
    <mergeCell ref="D192:D193"/>
    <mergeCell ref="E192:E193"/>
    <mergeCell ref="G192:G193"/>
    <mergeCell ref="H192:H193"/>
    <mergeCell ref="G98:G99"/>
    <mergeCell ref="H98:H99"/>
    <mergeCell ref="G191:H191"/>
    <mergeCell ref="I191:M191"/>
    <mergeCell ref="G145:G146"/>
    <mergeCell ref="A95:N95"/>
    <mergeCell ref="C97:F97"/>
    <mergeCell ref="G97:H97"/>
    <mergeCell ref="I97:M97"/>
    <mergeCell ref="G50:H50"/>
    <mergeCell ref="I50:M50"/>
    <mergeCell ref="J51:L51"/>
    <mergeCell ref="D51:D52"/>
    <mergeCell ref="E51:E52"/>
    <mergeCell ref="G51:G52"/>
    <mergeCell ref="H51:H52"/>
    <mergeCell ref="N97:N98"/>
    <mergeCell ref="J98:L98"/>
    <mergeCell ref="A97:A112"/>
    <mergeCell ref="D98:D99"/>
    <mergeCell ref="E98:E99"/>
    <mergeCell ref="A1:N1"/>
    <mergeCell ref="C3:F3"/>
    <mergeCell ref="G3:H3"/>
    <mergeCell ref="I3:M3"/>
    <mergeCell ref="J4:L4"/>
    <mergeCell ref="A3:A18"/>
    <mergeCell ref="D4:D5"/>
    <mergeCell ref="E4:E5"/>
    <mergeCell ref="G4:G5"/>
    <mergeCell ref="H4:H5"/>
    <mergeCell ref="N3:N4"/>
    <mergeCell ref="C4:C5"/>
  </mergeCells>
  <phoneticPr fontId="20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H29"/>
  <sheetViews>
    <sheetView zoomScale="136" zoomScaleNormal="136" workbookViewId="0">
      <selection activeCell="F21" sqref="F21"/>
    </sheetView>
  </sheetViews>
  <sheetFormatPr defaultColWidth="9" defaultRowHeight="13.5"/>
  <cols>
    <col min="1" max="1" width="9" style="44"/>
    <col min="2" max="2" width="11.75" style="44" customWidth="1"/>
    <col min="3" max="5" width="9.125" style="44" customWidth="1"/>
    <col min="6" max="6" width="10.75" style="44" customWidth="1"/>
    <col min="7" max="7" width="9.375" style="44" customWidth="1"/>
    <col min="8" max="8" width="11.625" style="44" customWidth="1"/>
    <col min="9" max="16384" width="9" style="44"/>
  </cols>
  <sheetData>
    <row r="2" spans="1:8" ht="18.75">
      <c r="A2" s="235" t="s">
        <v>98</v>
      </c>
      <c r="B2" s="235"/>
      <c r="C2" s="235"/>
      <c r="D2" s="235"/>
      <c r="E2" s="235"/>
      <c r="F2" s="235"/>
      <c r="G2" s="235"/>
      <c r="H2" s="235"/>
    </row>
    <row r="3" spans="1:8" ht="14.25" thickBot="1">
      <c r="B3" s="45"/>
      <c r="C3" s="236" t="s">
        <v>121</v>
      </c>
      <c r="D3" s="236"/>
      <c r="E3" s="236"/>
      <c r="F3" s="236"/>
      <c r="G3" s="236" t="s">
        <v>53</v>
      </c>
      <c r="H3" s="236"/>
    </row>
    <row r="4" spans="1:8">
      <c r="A4" s="242" t="s">
        <v>54</v>
      </c>
      <c r="B4" s="46" t="s">
        <v>55</v>
      </c>
      <c r="C4" s="237" t="s">
        <v>4</v>
      </c>
      <c r="D4" s="238"/>
      <c r="E4" s="238"/>
      <c r="F4" s="239"/>
      <c r="G4" s="240" t="s">
        <v>5</v>
      </c>
      <c r="H4" s="241"/>
    </row>
    <row r="5" spans="1:8">
      <c r="A5" s="243"/>
      <c r="B5" s="47" t="s">
        <v>56</v>
      </c>
      <c r="C5" s="244" t="s">
        <v>9</v>
      </c>
      <c r="D5" s="244" t="s">
        <v>10</v>
      </c>
      <c r="E5" s="244" t="s">
        <v>11</v>
      </c>
      <c r="F5" s="173" t="s">
        <v>12</v>
      </c>
      <c r="G5" s="244" t="s">
        <v>13</v>
      </c>
      <c r="H5" s="246" t="s">
        <v>14</v>
      </c>
    </row>
    <row r="6" spans="1:8">
      <c r="A6" s="243"/>
      <c r="B6" s="175" t="s">
        <v>16</v>
      </c>
      <c r="C6" s="245"/>
      <c r="D6" s="245"/>
      <c r="E6" s="245"/>
      <c r="F6" s="174" t="s">
        <v>17</v>
      </c>
      <c r="G6" s="245"/>
      <c r="H6" s="247"/>
    </row>
    <row r="7" spans="1:8">
      <c r="A7" s="243" t="s">
        <v>57</v>
      </c>
      <c r="B7" s="48" t="s">
        <v>19</v>
      </c>
      <c r="C7" s="71">
        <v>-3.01</v>
      </c>
      <c r="D7" s="71">
        <v>33.36</v>
      </c>
      <c r="E7" s="71">
        <v>8.86</v>
      </c>
      <c r="F7" s="12">
        <f t="shared" ref="F7:F27" si="0">(D7-E7)/E7*100</f>
        <v>276.52370203160274</v>
      </c>
      <c r="G7" s="72">
        <v>373</v>
      </c>
      <c r="H7" s="108">
        <v>21546.23</v>
      </c>
    </row>
    <row r="8" spans="1:8" ht="14.25" thickBot="1">
      <c r="A8" s="248"/>
      <c r="B8" s="50" t="s">
        <v>20</v>
      </c>
      <c r="C8" s="71">
        <v>1.76</v>
      </c>
      <c r="D8" s="72">
        <v>16.87</v>
      </c>
      <c r="E8" s="72">
        <v>5.4</v>
      </c>
      <c r="F8" s="12">
        <f t="shared" si="0"/>
        <v>212.40740740740742</v>
      </c>
      <c r="G8" s="72">
        <v>228</v>
      </c>
      <c r="H8" s="108">
        <v>4560</v>
      </c>
    </row>
    <row r="9" spans="1:8" ht="14.25" thickTop="1">
      <c r="A9" s="249" t="s">
        <v>58</v>
      </c>
      <c r="B9" s="53" t="s">
        <v>19</v>
      </c>
      <c r="C9" s="19">
        <v>21.49</v>
      </c>
      <c r="D9" s="19">
        <v>100.14</v>
      </c>
      <c r="E9" s="19">
        <v>2.6</v>
      </c>
      <c r="F9" s="12">
        <f t="shared" si="0"/>
        <v>3751.5384615384619</v>
      </c>
      <c r="G9" s="20">
        <v>791</v>
      </c>
      <c r="H9" s="54">
        <v>11604.35</v>
      </c>
    </row>
    <row r="10" spans="1:8" ht="14.25" thickBot="1">
      <c r="A10" s="248"/>
      <c r="B10" s="50" t="s">
        <v>20</v>
      </c>
      <c r="C10" s="20">
        <v>6.57</v>
      </c>
      <c r="D10" s="20">
        <v>14.57</v>
      </c>
      <c r="E10" s="20">
        <v>1.6</v>
      </c>
      <c r="F10" s="12">
        <f t="shared" si="0"/>
        <v>810.62499999999989</v>
      </c>
      <c r="G10" s="20">
        <v>196</v>
      </c>
      <c r="H10" s="54">
        <v>2967.96</v>
      </c>
    </row>
    <row r="11" spans="1:8" ht="14.25" thickTop="1">
      <c r="A11" s="249" t="s">
        <v>59</v>
      </c>
      <c r="B11" s="175" t="s">
        <v>19</v>
      </c>
      <c r="C11" s="101">
        <v>1.0629649999999984</v>
      </c>
      <c r="D11" s="101">
        <v>40.760205999999997</v>
      </c>
      <c r="E11" s="100">
        <v>4.8138990000000002</v>
      </c>
      <c r="F11" s="12">
        <f t="shared" si="0"/>
        <v>746.71917711609649</v>
      </c>
      <c r="G11" s="71">
        <v>473</v>
      </c>
      <c r="H11" s="102">
        <v>59416.450880000033</v>
      </c>
    </row>
    <row r="12" spans="1:8" ht="14.25" thickBot="1">
      <c r="A12" s="248"/>
      <c r="B12" s="50" t="s">
        <v>20</v>
      </c>
      <c r="C12" s="101">
        <v>0.51085000000000047</v>
      </c>
      <c r="D12" s="101">
        <v>5.5103790000000004</v>
      </c>
      <c r="E12" s="100">
        <v>3.2344379999999999</v>
      </c>
      <c r="F12" s="12">
        <f t="shared" si="0"/>
        <v>70.365887365904072</v>
      </c>
      <c r="G12" s="103">
        <v>76</v>
      </c>
      <c r="H12" s="104">
        <v>1520</v>
      </c>
    </row>
    <row r="13" spans="1:8" ht="14.25" thickTop="1">
      <c r="A13" s="250" t="s">
        <v>60</v>
      </c>
      <c r="B13" s="56" t="s">
        <v>19</v>
      </c>
      <c r="C13" s="32">
        <v>5.5004999999999997</v>
      </c>
      <c r="D13" s="32">
        <v>77.38</v>
      </c>
      <c r="E13" s="32">
        <v>75.199799999999996</v>
      </c>
      <c r="F13" s="12">
        <f t="shared" si="0"/>
        <v>2.8992098383240372</v>
      </c>
      <c r="G13" s="32">
        <v>734</v>
      </c>
      <c r="H13" s="55">
        <v>90453.33</v>
      </c>
    </row>
    <row r="14" spans="1:8" ht="14.25" thickBot="1">
      <c r="A14" s="251"/>
      <c r="B14" s="50" t="s">
        <v>20</v>
      </c>
      <c r="C14" s="16">
        <v>2.5470000000000002</v>
      </c>
      <c r="D14" s="16">
        <v>3.7650000000000001</v>
      </c>
      <c r="E14" s="16">
        <v>4.2525000000000004</v>
      </c>
      <c r="F14" s="12">
        <f t="shared" si="0"/>
        <v>-11.463844797178135</v>
      </c>
      <c r="G14" s="16">
        <v>49</v>
      </c>
      <c r="H14" s="52">
        <v>980</v>
      </c>
    </row>
    <row r="15" spans="1:8" ht="14.25" thickTop="1">
      <c r="A15" s="249" t="s">
        <v>61</v>
      </c>
      <c r="B15" s="175" t="s">
        <v>19</v>
      </c>
      <c r="C15" s="31">
        <v>0</v>
      </c>
      <c r="D15" s="31">
        <v>0</v>
      </c>
      <c r="E15" s="31">
        <v>0</v>
      </c>
      <c r="F15" s="12" t="e">
        <f t="shared" si="0"/>
        <v>#DIV/0!</v>
      </c>
      <c r="G15" s="31">
        <v>0</v>
      </c>
      <c r="H15" s="49">
        <v>0</v>
      </c>
    </row>
    <row r="16" spans="1:8" ht="14.25" thickBot="1">
      <c r="A16" s="248"/>
      <c r="B16" s="50" t="s">
        <v>20</v>
      </c>
      <c r="C16" s="31">
        <v>0</v>
      </c>
      <c r="D16" s="31">
        <v>0</v>
      </c>
      <c r="E16" s="31">
        <v>0</v>
      </c>
      <c r="F16" s="12" t="e">
        <f t="shared" si="0"/>
        <v>#DIV/0!</v>
      </c>
      <c r="G16" s="16"/>
      <c r="H16" s="52"/>
    </row>
    <row r="17" spans="1:8" ht="14.25" thickTop="1">
      <c r="A17" s="250" t="s">
        <v>62</v>
      </c>
      <c r="B17" s="175" t="s">
        <v>19</v>
      </c>
      <c r="C17" s="32">
        <v>0</v>
      </c>
      <c r="D17" s="32">
        <v>0</v>
      </c>
      <c r="E17" s="71">
        <v>0</v>
      </c>
      <c r="F17" s="12" t="e">
        <f t="shared" si="0"/>
        <v>#DIV/0!</v>
      </c>
      <c r="G17" s="32">
        <v>0</v>
      </c>
      <c r="H17" s="55">
        <v>0</v>
      </c>
    </row>
    <row r="18" spans="1:8" ht="14.25" thickBot="1">
      <c r="A18" s="250"/>
      <c r="B18" s="50" t="s">
        <v>20</v>
      </c>
      <c r="C18" s="16">
        <v>0</v>
      </c>
      <c r="D18" s="16">
        <v>0</v>
      </c>
      <c r="E18" s="72">
        <v>0</v>
      </c>
      <c r="F18" s="12" t="e">
        <f t="shared" si="0"/>
        <v>#DIV/0!</v>
      </c>
      <c r="G18" s="16">
        <v>0</v>
      </c>
      <c r="H18" s="52">
        <v>0</v>
      </c>
    </row>
    <row r="19" spans="1:8" ht="14.25" thickTop="1">
      <c r="A19" s="252" t="s">
        <v>63</v>
      </c>
      <c r="B19" s="56" t="s">
        <v>19</v>
      </c>
      <c r="C19" s="32">
        <v>19.418199999999999</v>
      </c>
      <c r="D19" s="32">
        <v>321.97820000000002</v>
      </c>
      <c r="E19" s="32">
        <v>439.95499999999998</v>
      </c>
      <c r="F19" s="12">
        <f t="shared" si="0"/>
        <v>-26.815651600731886</v>
      </c>
      <c r="G19" s="31">
        <v>2575</v>
      </c>
      <c r="H19" s="55">
        <v>273513.95809999999</v>
      </c>
    </row>
    <row r="20" spans="1:8" ht="14.25" thickBot="1">
      <c r="A20" s="251"/>
      <c r="B20" s="50" t="s">
        <v>20</v>
      </c>
      <c r="C20" s="51">
        <v>7.2088999999999999</v>
      </c>
      <c r="D20" s="51">
        <v>31.074100000000001</v>
      </c>
      <c r="E20" s="51">
        <v>37.896500000000003</v>
      </c>
      <c r="F20" s="12">
        <f t="shared" si="0"/>
        <v>-18.002717929096356</v>
      </c>
      <c r="G20" s="16">
        <v>321</v>
      </c>
      <c r="H20" s="178">
        <v>6420</v>
      </c>
    </row>
    <row r="21" spans="1:8" ht="14.25" thickTop="1">
      <c r="A21" s="249" t="s">
        <v>64</v>
      </c>
      <c r="B21" s="175" t="s">
        <v>19</v>
      </c>
      <c r="C21" s="71">
        <v>84.03</v>
      </c>
      <c r="D21" s="106">
        <v>441.73</v>
      </c>
      <c r="E21" s="106">
        <v>691.9</v>
      </c>
      <c r="F21" s="12">
        <f t="shared" si="0"/>
        <v>-36.156959098135566</v>
      </c>
      <c r="G21" s="72">
        <v>3997</v>
      </c>
      <c r="H21" s="108">
        <v>275354</v>
      </c>
    </row>
    <row r="22" spans="1:8" ht="14.25" thickBot="1">
      <c r="A22" s="248"/>
      <c r="B22" s="50" t="s">
        <v>20</v>
      </c>
      <c r="C22" s="72">
        <v>32.61</v>
      </c>
      <c r="D22" s="107">
        <v>126.06</v>
      </c>
      <c r="E22" s="107">
        <v>118.21</v>
      </c>
      <c r="F22" s="12">
        <f t="shared" si="0"/>
        <v>6.6407241350139659</v>
      </c>
      <c r="G22" s="72">
        <v>1448</v>
      </c>
      <c r="H22" s="108">
        <v>28920</v>
      </c>
    </row>
    <row r="23" spans="1:8" ht="14.25" thickTop="1">
      <c r="A23" s="250" t="s">
        <v>65</v>
      </c>
      <c r="B23" s="175" t="s">
        <v>19</v>
      </c>
      <c r="C23" s="32">
        <v>2.6521240000000001</v>
      </c>
      <c r="D23" s="32">
        <v>22.421585</v>
      </c>
      <c r="E23" s="32">
        <v>0.169409</v>
      </c>
      <c r="F23" s="12">
        <f t="shared" si="0"/>
        <v>13135.179358829813</v>
      </c>
      <c r="G23" s="32">
        <v>266</v>
      </c>
      <c r="H23" s="55">
        <v>20047.262460000002</v>
      </c>
    </row>
    <row r="24" spans="1:8" ht="14.25" thickBot="1">
      <c r="A24" s="251"/>
      <c r="B24" s="50" t="s">
        <v>20</v>
      </c>
      <c r="C24" s="51">
        <v>1.260378</v>
      </c>
      <c r="D24" s="51">
        <v>9.2721789999999995</v>
      </c>
      <c r="E24" s="51">
        <v>0.81792500000000001</v>
      </c>
      <c r="F24" s="12">
        <f t="shared" si="0"/>
        <v>1033.6221536204418</v>
      </c>
      <c r="G24" s="51">
        <v>129</v>
      </c>
      <c r="H24" s="52">
        <v>2580</v>
      </c>
    </row>
    <row r="25" spans="1:8" ht="14.25" thickTop="1">
      <c r="A25" s="249" t="s">
        <v>50</v>
      </c>
      <c r="B25" s="56" t="s">
        <v>19</v>
      </c>
      <c r="C25" s="32">
        <f t="shared" ref="C25:E26" si="1">+C7+C9+C11+C13+C15+C17+C19+C21+C23</f>
        <v>131.143789</v>
      </c>
      <c r="D25" s="32">
        <f t="shared" si="1"/>
        <v>1037.7699910000001</v>
      </c>
      <c r="E25" s="32">
        <f t="shared" si="1"/>
        <v>1223.498108</v>
      </c>
      <c r="F25" s="26">
        <f t="shared" si="0"/>
        <v>-15.180090249882095</v>
      </c>
      <c r="G25" s="32">
        <f>+G7+G9+G11+G13+G15+G17+G19+G21+G23</f>
        <v>9209</v>
      </c>
      <c r="H25" s="32">
        <f>+H7+H9+H11+H13+H15+H17+H19+H21+H23</f>
        <v>751935.58143999998</v>
      </c>
    </row>
    <row r="26" spans="1:8">
      <c r="A26" s="243"/>
      <c r="B26" s="48" t="s">
        <v>20</v>
      </c>
      <c r="C26" s="32">
        <f t="shared" si="1"/>
        <v>52.467128000000002</v>
      </c>
      <c r="D26" s="32">
        <f t="shared" si="1"/>
        <v>207.121658</v>
      </c>
      <c r="E26" s="32">
        <f t="shared" si="1"/>
        <v>171.41136299999999</v>
      </c>
      <c r="F26" s="12">
        <f t="shared" si="0"/>
        <v>20.833096694995653</v>
      </c>
      <c r="G26" s="32">
        <f>+G8+G10+G12+G14+G16+G18+G20+G22+G24</f>
        <v>2447</v>
      </c>
      <c r="H26" s="32">
        <f>+H8+H10+H12+H14+H16+H18+H20+H22+H24</f>
        <v>47947.96</v>
      </c>
    </row>
    <row r="27" spans="1:8" ht="14.25" thickBot="1">
      <c r="A27" s="248"/>
      <c r="B27" s="50" t="s">
        <v>49</v>
      </c>
      <c r="C27" s="16">
        <f>+C25</f>
        <v>131.143789</v>
      </c>
      <c r="D27" s="16">
        <f>+D25</f>
        <v>1037.7699910000001</v>
      </c>
      <c r="E27" s="16">
        <f>+E25</f>
        <v>1223.498108</v>
      </c>
      <c r="F27" s="17">
        <f t="shared" si="0"/>
        <v>-15.180090249882095</v>
      </c>
      <c r="G27" s="16">
        <f>+G25</f>
        <v>9209</v>
      </c>
      <c r="H27" s="16">
        <f>+H25</f>
        <v>751935.58143999998</v>
      </c>
    </row>
    <row r="28" spans="1:8" ht="14.25" thickTop="1"/>
    <row r="29" spans="1:8">
      <c r="A29" s="8"/>
    </row>
  </sheetData>
  <mergeCells count="21">
    <mergeCell ref="A17:A18"/>
    <mergeCell ref="A19:A20"/>
    <mergeCell ref="A21:A22"/>
    <mergeCell ref="A23:A24"/>
    <mergeCell ref="A25:A27"/>
    <mergeCell ref="A7:A8"/>
    <mergeCell ref="A9:A10"/>
    <mergeCell ref="A11:A12"/>
    <mergeCell ref="A13:A14"/>
    <mergeCell ref="A15:A16"/>
    <mergeCell ref="A2:H2"/>
    <mergeCell ref="C3:F3"/>
    <mergeCell ref="G3:H3"/>
    <mergeCell ref="C4:F4"/>
    <mergeCell ref="G4:H4"/>
    <mergeCell ref="A4:A6"/>
    <mergeCell ref="C5:C6"/>
    <mergeCell ref="D5:D6"/>
    <mergeCell ref="E5:E6"/>
    <mergeCell ref="G5:G6"/>
    <mergeCell ref="H5:H6"/>
  </mergeCells>
  <phoneticPr fontId="20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581"/>
  <sheetViews>
    <sheetView workbookViewId="0">
      <pane xSplit="1" ySplit="6" topLeftCell="B478" activePane="bottomRight" state="frozen"/>
      <selection pane="topRight"/>
      <selection pane="bottomLeft"/>
      <selection pane="bottomRight" activeCell="F485" sqref="F485"/>
    </sheetView>
  </sheetViews>
  <sheetFormatPr defaultColWidth="9" defaultRowHeight="13.5"/>
  <cols>
    <col min="1" max="1" width="4.25" style="7" customWidth="1"/>
    <col min="2" max="2" width="17.625" style="8" customWidth="1"/>
    <col min="3" max="5" width="9" style="8"/>
    <col min="6" max="6" width="10.375" style="156" customWidth="1"/>
    <col min="7" max="7" width="9" style="8"/>
    <col min="8" max="8" width="9.625" style="8" customWidth="1"/>
    <col min="9" max="12" width="9" style="8"/>
    <col min="13" max="13" width="11.875" style="8" customWidth="1"/>
    <col min="14" max="14" width="9.625" style="156" customWidth="1"/>
    <col min="15" max="16384" width="9" style="8"/>
  </cols>
  <sheetData>
    <row r="1" spans="1:14">
      <c r="A1" s="215" t="s">
        <v>122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</row>
    <row r="3" spans="1:14" ht="14.25" thickBot="1">
      <c r="A3" s="260" t="s">
        <v>123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</row>
    <row r="4" spans="1:14" ht="13.5" customHeight="1">
      <c r="A4" s="234" t="s">
        <v>99</v>
      </c>
      <c r="B4" s="9" t="s">
        <v>3</v>
      </c>
      <c r="C4" s="224" t="s">
        <v>4</v>
      </c>
      <c r="D4" s="225"/>
      <c r="E4" s="225"/>
      <c r="F4" s="254"/>
      <c r="G4" s="217" t="s">
        <v>5</v>
      </c>
      <c r="H4" s="254"/>
      <c r="I4" s="217" t="s">
        <v>6</v>
      </c>
      <c r="J4" s="226"/>
      <c r="K4" s="226"/>
      <c r="L4" s="226"/>
      <c r="M4" s="226"/>
      <c r="N4" s="266" t="s">
        <v>7</v>
      </c>
    </row>
    <row r="5" spans="1:14">
      <c r="A5" s="231"/>
      <c r="B5" s="10" t="s">
        <v>8</v>
      </c>
      <c r="C5" s="227" t="s">
        <v>9</v>
      </c>
      <c r="D5" s="227" t="s">
        <v>10</v>
      </c>
      <c r="E5" s="227" t="s">
        <v>11</v>
      </c>
      <c r="F5" s="197" t="s">
        <v>12</v>
      </c>
      <c r="G5" s="227" t="s">
        <v>13</v>
      </c>
      <c r="H5" s="227" t="s">
        <v>14</v>
      </c>
      <c r="I5" s="212" t="s">
        <v>13</v>
      </c>
      <c r="J5" s="255" t="s">
        <v>15</v>
      </c>
      <c r="K5" s="256"/>
      <c r="L5" s="257"/>
      <c r="M5" s="213" t="s">
        <v>12</v>
      </c>
      <c r="N5" s="267"/>
    </row>
    <row r="6" spans="1:14">
      <c r="A6" s="259"/>
      <c r="B6" s="10" t="s">
        <v>16</v>
      </c>
      <c r="C6" s="228"/>
      <c r="D6" s="228"/>
      <c r="E6" s="228"/>
      <c r="F6" s="198" t="s">
        <v>17</v>
      </c>
      <c r="G6" s="258"/>
      <c r="H6" s="258"/>
      <c r="I6" s="24" t="s">
        <v>18</v>
      </c>
      <c r="J6" s="213" t="s">
        <v>9</v>
      </c>
      <c r="K6" s="25" t="s">
        <v>10</v>
      </c>
      <c r="L6" s="97" t="s">
        <v>11</v>
      </c>
      <c r="M6" s="214" t="s">
        <v>17</v>
      </c>
      <c r="N6" s="204" t="s">
        <v>17</v>
      </c>
    </row>
    <row r="7" spans="1:14">
      <c r="A7" s="282" t="s">
        <v>2</v>
      </c>
      <c r="B7" s="212" t="s">
        <v>19</v>
      </c>
      <c r="C7" s="71">
        <v>1077.3571159999999</v>
      </c>
      <c r="D7" s="71">
        <v>7203.2507150000001</v>
      </c>
      <c r="E7" s="71">
        <v>9100.14</v>
      </c>
      <c r="F7" s="12">
        <f t="shared" ref="F7:F23" si="0">(D7-E7)/E7*100</f>
        <v>-20.844616511394324</v>
      </c>
      <c r="G7" s="75">
        <v>59470</v>
      </c>
      <c r="H7" s="75">
        <v>4665947.53</v>
      </c>
      <c r="I7" s="75">
        <v>7412</v>
      </c>
      <c r="J7" s="72">
        <v>688.81779499999902</v>
      </c>
      <c r="K7" s="72">
        <v>5691.4800759999998</v>
      </c>
      <c r="L7" s="72">
        <v>4804.9399999999996</v>
      </c>
      <c r="M7" s="32">
        <f t="shared" ref="M7:M14" si="1">(K7-L7)/L7*100</f>
        <v>18.450596178100046</v>
      </c>
      <c r="N7" s="205">
        <f t="shared" ref="N7:N19" si="2">D7/D202*100</f>
        <v>42.574005602432067</v>
      </c>
    </row>
    <row r="8" spans="1:14">
      <c r="A8" s="283"/>
      <c r="B8" s="212" t="s">
        <v>20</v>
      </c>
      <c r="C8" s="71">
        <v>337.83663799999999</v>
      </c>
      <c r="D8" s="71">
        <v>1890.4008879999999</v>
      </c>
      <c r="E8" s="71">
        <v>2176.63</v>
      </c>
      <c r="F8" s="12">
        <f t="shared" si="0"/>
        <v>-13.150104151831052</v>
      </c>
      <c r="G8" s="75">
        <v>34710</v>
      </c>
      <c r="H8" s="75">
        <v>694293.6</v>
      </c>
      <c r="I8" s="75">
        <v>3776</v>
      </c>
      <c r="J8" s="72">
        <v>305.363024</v>
      </c>
      <c r="K8" s="72">
        <v>2208.9564610000002</v>
      </c>
      <c r="L8" s="72">
        <v>1587.47</v>
      </c>
      <c r="M8" s="31">
        <f t="shared" si="1"/>
        <v>39.149493281762815</v>
      </c>
      <c r="N8" s="205">
        <f t="shared" si="2"/>
        <v>46.333826363021181</v>
      </c>
    </row>
    <row r="9" spans="1:14">
      <c r="A9" s="283"/>
      <c r="B9" s="212" t="s">
        <v>21</v>
      </c>
      <c r="C9" s="71">
        <v>56.597608999999899</v>
      </c>
      <c r="D9" s="71">
        <v>683.81856800000003</v>
      </c>
      <c r="E9" s="71">
        <v>656.45</v>
      </c>
      <c r="F9" s="12">
        <f t="shared" si="0"/>
        <v>4.1691778505598265</v>
      </c>
      <c r="G9" s="75">
        <v>465</v>
      </c>
      <c r="H9" s="75">
        <v>687870.9</v>
      </c>
      <c r="I9" s="75">
        <v>89</v>
      </c>
      <c r="J9" s="72">
        <v>9.9729690000003792</v>
      </c>
      <c r="K9" s="72">
        <v>2249.7496980000001</v>
      </c>
      <c r="L9" s="72">
        <v>82.06</v>
      </c>
      <c r="M9" s="31">
        <f t="shared" si="1"/>
        <v>2641.5911503777725</v>
      </c>
      <c r="N9" s="205">
        <f t="shared" si="2"/>
        <v>75.59732322121998</v>
      </c>
    </row>
    <row r="10" spans="1:14">
      <c r="A10" s="283"/>
      <c r="B10" s="212" t="s">
        <v>22</v>
      </c>
      <c r="C10" s="71">
        <v>17.328071999999999</v>
      </c>
      <c r="D10" s="71">
        <v>209.60111900000001</v>
      </c>
      <c r="E10" s="71">
        <v>136.21</v>
      </c>
      <c r="F10" s="12">
        <f t="shared" si="0"/>
        <v>53.880859701930838</v>
      </c>
      <c r="G10" s="75">
        <v>23128</v>
      </c>
      <c r="H10" s="75">
        <v>208156.78</v>
      </c>
      <c r="I10" s="75">
        <v>840</v>
      </c>
      <c r="J10" s="72">
        <v>13.868399999999999</v>
      </c>
      <c r="K10" s="72">
        <v>56.200850000000003</v>
      </c>
      <c r="L10" s="72">
        <v>68.47</v>
      </c>
      <c r="M10" s="31">
        <f t="shared" si="1"/>
        <v>-17.919015627282018</v>
      </c>
      <c r="N10" s="205">
        <f t="shared" si="2"/>
        <v>83.062755276669094</v>
      </c>
    </row>
    <row r="11" spans="1:14">
      <c r="A11" s="283"/>
      <c r="B11" s="212" t="s">
        <v>23</v>
      </c>
      <c r="C11" s="71">
        <v>5.0075519999999996</v>
      </c>
      <c r="D11" s="71">
        <v>38.019274000000003</v>
      </c>
      <c r="E11" s="71">
        <v>36.11</v>
      </c>
      <c r="F11" s="12">
        <f t="shared" si="0"/>
        <v>5.2873829963998986</v>
      </c>
      <c r="G11" s="75">
        <v>537</v>
      </c>
      <c r="H11" s="75">
        <v>8013.63</v>
      </c>
      <c r="I11" s="75">
        <v>5</v>
      </c>
      <c r="J11" s="72">
        <v>0</v>
      </c>
      <c r="K11" s="72">
        <v>7.5625799999999996</v>
      </c>
      <c r="L11" s="72">
        <v>7.89</v>
      </c>
      <c r="M11" s="31">
        <f t="shared" si="1"/>
        <v>-4.1498098859315595</v>
      </c>
      <c r="N11" s="205">
        <f t="shared" si="2"/>
        <v>51.772382093195205</v>
      </c>
    </row>
    <row r="12" spans="1:14">
      <c r="A12" s="283"/>
      <c r="B12" s="212" t="s">
        <v>24</v>
      </c>
      <c r="C12" s="71">
        <v>483.04454800000002</v>
      </c>
      <c r="D12" s="71">
        <v>2436.5542369999998</v>
      </c>
      <c r="E12" s="71">
        <v>1801.64</v>
      </c>
      <c r="F12" s="12">
        <f t="shared" si="0"/>
        <v>35.24090478674983</v>
      </c>
      <c r="G12" s="75">
        <v>3193</v>
      </c>
      <c r="H12" s="75">
        <v>1357750.81</v>
      </c>
      <c r="I12" s="75">
        <v>277</v>
      </c>
      <c r="J12" s="72">
        <v>226.20907600000001</v>
      </c>
      <c r="K12" s="72">
        <v>1051.5259080000001</v>
      </c>
      <c r="L12" s="72">
        <v>341.58</v>
      </c>
      <c r="M12" s="31">
        <f t="shared" si="1"/>
        <v>207.84176708238192</v>
      </c>
      <c r="N12" s="205">
        <f t="shared" si="2"/>
        <v>68.199485115621414</v>
      </c>
    </row>
    <row r="13" spans="1:14">
      <c r="A13" s="283"/>
      <c r="B13" s="212" t="s">
        <v>25</v>
      </c>
      <c r="C13" s="71">
        <v>22.165185000000299</v>
      </c>
      <c r="D13" s="71">
        <v>2681.7177280000001</v>
      </c>
      <c r="E13" s="71">
        <v>3952.71</v>
      </c>
      <c r="F13" s="12">
        <f t="shared" si="0"/>
        <v>-32.154958800417937</v>
      </c>
      <c r="G13" s="75">
        <v>1825</v>
      </c>
      <c r="H13" s="75">
        <v>51750.400000000001</v>
      </c>
      <c r="I13" s="75">
        <v>1340</v>
      </c>
      <c r="J13" s="72">
        <v>43.940448000000103</v>
      </c>
      <c r="K13" s="72">
        <v>1316.7368100000001</v>
      </c>
      <c r="L13" s="72">
        <v>198.09</v>
      </c>
      <c r="M13" s="31">
        <f t="shared" si="1"/>
        <v>564.71644706951395</v>
      </c>
      <c r="N13" s="205">
        <f t="shared" si="2"/>
        <v>52.746044209140351</v>
      </c>
    </row>
    <row r="14" spans="1:14">
      <c r="A14" s="283"/>
      <c r="B14" s="212" t="s">
        <v>26</v>
      </c>
      <c r="C14" s="71">
        <v>216.566407</v>
      </c>
      <c r="D14" s="71">
        <v>1270.7727809999999</v>
      </c>
      <c r="E14" s="71">
        <v>910.59</v>
      </c>
      <c r="F14" s="12">
        <f t="shared" si="0"/>
        <v>39.554879913023413</v>
      </c>
      <c r="G14" s="75">
        <v>48379</v>
      </c>
      <c r="H14" s="75">
        <v>9130314.0299999993</v>
      </c>
      <c r="I14" s="75">
        <v>983</v>
      </c>
      <c r="J14" s="72">
        <v>49.165123999999999</v>
      </c>
      <c r="K14" s="72">
        <v>308.018034</v>
      </c>
      <c r="L14" s="72">
        <v>201.29</v>
      </c>
      <c r="M14" s="31">
        <f t="shared" si="1"/>
        <v>53.022024939142533</v>
      </c>
      <c r="N14" s="205">
        <f t="shared" si="2"/>
        <v>55.857481983294896</v>
      </c>
    </row>
    <row r="15" spans="1:14">
      <c r="A15" s="283"/>
      <c r="B15" s="212" t="s">
        <v>27</v>
      </c>
      <c r="C15" s="71">
        <v>9.2799999999999994</v>
      </c>
      <c r="D15" s="71">
        <v>254.5</v>
      </c>
      <c r="E15" s="71">
        <v>114.05</v>
      </c>
      <c r="F15" s="12">
        <f t="shared" si="0"/>
        <v>123.14774221832529</v>
      </c>
      <c r="G15" s="75">
        <v>112</v>
      </c>
      <c r="H15" s="75">
        <v>88801.9</v>
      </c>
      <c r="I15" s="75">
        <v>1</v>
      </c>
      <c r="J15" s="72">
        <v>0</v>
      </c>
      <c r="K15" s="87">
        <v>3.68</v>
      </c>
      <c r="L15" s="72"/>
      <c r="M15" s="31"/>
      <c r="N15" s="205">
        <f t="shared" si="2"/>
        <v>70.288706012927321</v>
      </c>
    </row>
    <row r="16" spans="1:14">
      <c r="A16" s="283"/>
      <c r="B16" s="14" t="s">
        <v>28</v>
      </c>
      <c r="C16" s="71">
        <v>0</v>
      </c>
      <c r="D16" s="71">
        <v>117.370805</v>
      </c>
      <c r="E16" s="71">
        <v>49.72</v>
      </c>
      <c r="F16" s="12">
        <f t="shared" si="0"/>
        <v>136.06356596942882</v>
      </c>
      <c r="G16" s="75">
        <v>31</v>
      </c>
      <c r="H16" s="75">
        <v>27171.41</v>
      </c>
      <c r="I16" s="75">
        <v>1</v>
      </c>
      <c r="J16" s="72">
        <v>0</v>
      </c>
      <c r="K16" s="72">
        <v>3.68</v>
      </c>
      <c r="L16" s="72"/>
      <c r="M16" s="31"/>
      <c r="N16" s="205">
        <f t="shared" si="2"/>
        <v>99.523871803278624</v>
      </c>
    </row>
    <row r="17" spans="1:14">
      <c r="A17" s="283"/>
      <c r="B17" s="14" t="s">
        <v>29</v>
      </c>
      <c r="C17" s="71">
        <v>0</v>
      </c>
      <c r="D17" s="71">
        <v>2.81</v>
      </c>
      <c r="E17" s="71">
        <v>2.4900000000000002</v>
      </c>
      <c r="F17" s="12">
        <f t="shared" si="0"/>
        <v>12.851405622489953</v>
      </c>
      <c r="G17" s="75">
        <v>1</v>
      </c>
      <c r="H17" s="75">
        <v>1073.9100000000001</v>
      </c>
      <c r="I17" s="75">
        <v>0</v>
      </c>
      <c r="J17" s="72"/>
      <c r="K17" s="72"/>
      <c r="L17" s="72"/>
      <c r="M17" s="31"/>
      <c r="N17" s="205">
        <f t="shared" si="2"/>
        <v>10.600555416289657</v>
      </c>
    </row>
    <row r="18" spans="1:14">
      <c r="A18" s="283"/>
      <c r="B18" s="14" t="s">
        <v>30</v>
      </c>
      <c r="C18" s="71">
        <v>9.2756629999999909</v>
      </c>
      <c r="D18" s="71">
        <v>134.315303</v>
      </c>
      <c r="E18" s="71">
        <v>61.84</v>
      </c>
      <c r="F18" s="12">
        <f t="shared" si="0"/>
        <v>117.19809670116427</v>
      </c>
      <c r="G18" s="75">
        <v>80</v>
      </c>
      <c r="H18" s="75">
        <v>60556.58</v>
      </c>
      <c r="I18" s="75">
        <v>0</v>
      </c>
      <c r="J18" s="72"/>
      <c r="K18" s="72"/>
      <c r="L18" s="72"/>
      <c r="M18" s="31"/>
      <c r="N18" s="205">
        <f t="shared" si="2"/>
        <v>64.194806027477938</v>
      </c>
    </row>
    <row r="19" spans="1:14" ht="14.25" thickBot="1">
      <c r="A19" s="284"/>
      <c r="B19" s="15" t="s">
        <v>31</v>
      </c>
      <c r="C19" s="16">
        <f t="shared" ref="C19:L19" si="3">C7+C9+C10+C11+C12+C13+C14+C15</f>
        <v>1887.3464890000002</v>
      </c>
      <c r="D19" s="16">
        <f t="shared" si="3"/>
        <v>14778.234422</v>
      </c>
      <c r="E19" s="16">
        <f t="shared" si="3"/>
        <v>16707.899999999998</v>
      </c>
      <c r="F19" s="17">
        <f t="shared" si="0"/>
        <v>-11.549420202419206</v>
      </c>
      <c r="G19" s="16">
        <f t="shared" si="3"/>
        <v>137109</v>
      </c>
      <c r="H19" s="16">
        <f t="shared" si="3"/>
        <v>16198605.98</v>
      </c>
      <c r="I19" s="16">
        <f t="shared" si="3"/>
        <v>10947</v>
      </c>
      <c r="J19" s="16">
        <f t="shared" si="3"/>
        <v>1031.9738119999995</v>
      </c>
      <c r="K19" s="16">
        <f t="shared" si="3"/>
        <v>10684.953956000001</v>
      </c>
      <c r="L19" s="16">
        <f t="shared" si="3"/>
        <v>5704.3200000000006</v>
      </c>
      <c r="M19" s="16">
        <f t="shared" ref="M19:M22" si="4">(K19-L19)/L19*100</f>
        <v>87.313368745091438</v>
      </c>
      <c r="N19" s="206">
        <f t="shared" si="2"/>
        <v>50.191512764516411</v>
      </c>
    </row>
    <row r="20" spans="1:14" ht="15" thickTop="1" thickBot="1">
      <c r="A20" s="261" t="s">
        <v>32</v>
      </c>
      <c r="B20" s="18" t="s">
        <v>19</v>
      </c>
      <c r="C20" s="19">
        <v>226.74943300000001</v>
      </c>
      <c r="D20" s="19">
        <v>1890.328863</v>
      </c>
      <c r="E20" s="19">
        <v>1615.69</v>
      </c>
      <c r="F20" s="199">
        <f t="shared" si="0"/>
        <v>16.998239947019535</v>
      </c>
      <c r="G20" s="20">
        <v>7080</v>
      </c>
      <c r="H20" s="20">
        <v>763586.73149999999</v>
      </c>
      <c r="I20" s="20">
        <v>888</v>
      </c>
      <c r="J20" s="19">
        <v>88.393194999999906</v>
      </c>
      <c r="K20" s="20">
        <v>1021.191104</v>
      </c>
      <c r="L20" s="20">
        <v>798.71</v>
      </c>
      <c r="M20" s="109">
        <f t="shared" si="4"/>
        <v>27.85505427501846</v>
      </c>
      <c r="N20" s="207">
        <f>D20/D202*100</f>
        <v>11.172576769570492</v>
      </c>
    </row>
    <row r="21" spans="1:14" ht="14.25" thickBot="1">
      <c r="A21" s="262"/>
      <c r="B21" s="212" t="s">
        <v>20</v>
      </c>
      <c r="C21" s="20">
        <v>65.052458999999999</v>
      </c>
      <c r="D21" s="20">
        <v>368.23245800000001</v>
      </c>
      <c r="E21" s="20">
        <v>284.35000000000002</v>
      </c>
      <c r="F21" s="12">
        <f t="shared" si="0"/>
        <v>29.499721470019335</v>
      </c>
      <c r="G21" s="20">
        <v>2078</v>
      </c>
      <c r="H21" s="20">
        <v>41340</v>
      </c>
      <c r="I21" s="20">
        <v>399</v>
      </c>
      <c r="J21" s="20">
        <v>11.860904</v>
      </c>
      <c r="K21" s="20">
        <v>250.16427300000001</v>
      </c>
      <c r="L21" s="20">
        <v>208.49</v>
      </c>
      <c r="M21" s="31">
        <f t="shared" si="4"/>
        <v>19.988619598062257</v>
      </c>
      <c r="N21" s="205">
        <f>D21/D203*100</f>
        <v>9.025397141159452</v>
      </c>
    </row>
    <row r="22" spans="1:14" ht="14.25" thickBot="1">
      <c r="A22" s="262"/>
      <c r="B22" s="212" t="s">
        <v>21</v>
      </c>
      <c r="C22" s="20"/>
      <c r="D22" s="20">
        <v>13.24741</v>
      </c>
      <c r="E22" s="20">
        <v>15.26</v>
      </c>
      <c r="F22" s="12">
        <f t="shared" si="0"/>
        <v>-13.18866317169069</v>
      </c>
      <c r="G22" s="20">
        <v>9</v>
      </c>
      <c r="H22" s="20">
        <v>30417.856798000001</v>
      </c>
      <c r="I22" s="20">
        <v>1</v>
      </c>
      <c r="J22" s="20"/>
      <c r="K22" s="20">
        <v>0.6</v>
      </c>
      <c r="L22" s="20"/>
      <c r="M22" s="31" t="e">
        <f t="shared" si="4"/>
        <v>#DIV/0!</v>
      </c>
      <c r="N22" s="205">
        <f>D22/D204*100</f>
        <v>1.4645240455272659</v>
      </c>
    </row>
    <row r="23" spans="1:14" ht="14.25" thickBot="1">
      <c r="A23" s="262"/>
      <c r="B23" s="212" t="s">
        <v>22</v>
      </c>
      <c r="C23" s="20">
        <v>0.13641400000000001</v>
      </c>
      <c r="D23" s="20">
        <v>2.7069939999999999</v>
      </c>
      <c r="E23" s="20">
        <v>4.1100000000000003</v>
      </c>
      <c r="F23" s="12">
        <f t="shared" si="0"/>
        <v>-34.136399026763996</v>
      </c>
      <c r="G23" s="20">
        <v>230</v>
      </c>
      <c r="H23" s="20">
        <v>15142.905000000001</v>
      </c>
      <c r="I23" s="20">
        <v>12</v>
      </c>
      <c r="J23" s="20">
        <v>0.26500000000000001</v>
      </c>
      <c r="K23" s="20">
        <v>1.0322979999999999</v>
      </c>
      <c r="L23" s="20">
        <v>0.85</v>
      </c>
      <c r="M23" s="31"/>
      <c r="N23" s="205">
        <f>D23/D205*100</f>
        <v>1.0727537201622073</v>
      </c>
    </row>
    <row r="24" spans="1:14" ht="14.25" thickBot="1">
      <c r="A24" s="262"/>
      <c r="B24" s="212" t="s">
        <v>23</v>
      </c>
      <c r="C24" s="20"/>
      <c r="D24" s="20"/>
      <c r="E24" s="20"/>
      <c r="F24" s="12"/>
      <c r="G24" s="20"/>
      <c r="H24" s="20"/>
      <c r="I24" s="20"/>
      <c r="J24" s="20"/>
      <c r="K24" s="20"/>
      <c r="L24" s="20"/>
      <c r="M24" s="31"/>
      <c r="N24" s="205"/>
    </row>
    <row r="25" spans="1:14" ht="14.25" thickBot="1">
      <c r="A25" s="262"/>
      <c r="B25" s="212" t="s">
        <v>24</v>
      </c>
      <c r="C25" s="21">
        <v>0.17169799999999999</v>
      </c>
      <c r="D25" s="21">
        <v>6.6786120000000002</v>
      </c>
      <c r="E25" s="20">
        <v>6.95</v>
      </c>
      <c r="F25" s="12">
        <f>(D25-E25)/E25*100</f>
        <v>-3.9048633093525171</v>
      </c>
      <c r="G25" s="20">
        <v>19</v>
      </c>
      <c r="H25" s="20">
        <v>5106.7749000000003</v>
      </c>
      <c r="I25" s="20">
        <v>2</v>
      </c>
      <c r="J25" s="21"/>
      <c r="K25" s="20"/>
      <c r="L25" s="20">
        <v>20.2</v>
      </c>
      <c r="M25" s="31">
        <f>(K25-L25)/L25*100</f>
        <v>-100</v>
      </c>
      <c r="N25" s="205">
        <f>D25/D207*100</f>
        <v>0.18693525995457275</v>
      </c>
    </row>
    <row r="26" spans="1:14" ht="14.25" thickBot="1">
      <c r="A26" s="262"/>
      <c r="B26" s="212" t="s">
        <v>25</v>
      </c>
      <c r="C26" s="22"/>
      <c r="D26" s="22">
        <v>3.8346200000000001</v>
      </c>
      <c r="E26" s="22">
        <v>1.75</v>
      </c>
      <c r="F26" s="12"/>
      <c r="G26" s="22">
        <v>5</v>
      </c>
      <c r="H26" s="22">
        <v>191.73099999999999</v>
      </c>
      <c r="I26" s="22">
        <v>2</v>
      </c>
      <c r="J26" s="22"/>
      <c r="K26" s="22">
        <v>0.46097100000000002</v>
      </c>
      <c r="L26" s="22">
        <v>0.21</v>
      </c>
      <c r="M26" s="31"/>
      <c r="N26" s="205"/>
    </row>
    <row r="27" spans="1:14" ht="14.25" thickBot="1">
      <c r="A27" s="262"/>
      <c r="B27" s="212" t="s">
        <v>26</v>
      </c>
      <c r="C27" s="20">
        <v>35.57</v>
      </c>
      <c r="D27" s="20">
        <v>134.13</v>
      </c>
      <c r="E27" s="20">
        <v>81.02</v>
      </c>
      <c r="F27" s="12">
        <f>(D27-E27)/E27*100</f>
        <v>65.551715625771408</v>
      </c>
      <c r="G27" s="20">
        <v>28332</v>
      </c>
      <c r="H27" s="20">
        <v>806014.29399999999</v>
      </c>
      <c r="I27" s="20">
        <v>73</v>
      </c>
      <c r="J27" s="20">
        <v>2.7711440000000001</v>
      </c>
      <c r="K27" s="20">
        <v>52.760964999999999</v>
      </c>
      <c r="L27" s="20">
        <v>4.8899999999999997</v>
      </c>
      <c r="M27" s="31">
        <f>(K27-L27)/L27*100</f>
        <v>978.95633946830264</v>
      </c>
      <c r="N27" s="205">
        <f>D27/D209*100</f>
        <v>5.8957542767980851</v>
      </c>
    </row>
    <row r="28" spans="1:14" ht="14.25" thickBot="1">
      <c r="A28" s="262"/>
      <c r="B28" s="212" t="s">
        <v>27</v>
      </c>
      <c r="C28" s="20"/>
      <c r="D28" s="20">
        <v>1.96</v>
      </c>
      <c r="E28" s="20"/>
      <c r="F28" s="12"/>
      <c r="G28" s="20">
        <v>2</v>
      </c>
      <c r="H28" s="20">
        <v>1040.9058</v>
      </c>
      <c r="I28" s="20"/>
      <c r="J28" s="20"/>
      <c r="K28" s="20"/>
      <c r="L28" s="20"/>
      <c r="M28" s="31"/>
      <c r="N28" s="205"/>
    </row>
    <row r="29" spans="1:14" ht="14.25" thickBot="1">
      <c r="A29" s="262"/>
      <c r="B29" s="14" t="s">
        <v>28</v>
      </c>
      <c r="C29" s="40"/>
      <c r="D29" s="40"/>
      <c r="E29" s="40"/>
      <c r="F29" s="12"/>
      <c r="G29" s="40"/>
      <c r="H29" s="40"/>
      <c r="I29" s="40"/>
      <c r="J29" s="40"/>
      <c r="K29" s="40"/>
      <c r="L29" s="40"/>
      <c r="M29" s="31"/>
      <c r="N29" s="205"/>
    </row>
    <row r="30" spans="1:14" ht="14.25" thickBot="1">
      <c r="A30" s="262"/>
      <c r="B30" s="14" t="s">
        <v>29</v>
      </c>
      <c r="C30" s="40"/>
      <c r="D30" s="40">
        <v>1.963962</v>
      </c>
      <c r="E30" s="40"/>
      <c r="F30" s="12"/>
      <c r="G30" s="40">
        <v>2</v>
      </c>
      <c r="H30" s="40">
        <v>1040.9058</v>
      </c>
      <c r="I30" s="40"/>
      <c r="J30" s="40"/>
      <c r="K30" s="40"/>
      <c r="L30" s="40"/>
      <c r="M30" s="31"/>
      <c r="N30" s="205"/>
    </row>
    <row r="31" spans="1:14" ht="14.25" thickBot="1">
      <c r="A31" s="262"/>
      <c r="B31" s="14" t="s">
        <v>30</v>
      </c>
      <c r="C31" s="40"/>
      <c r="D31" s="40"/>
      <c r="E31" s="40"/>
      <c r="F31" s="12"/>
      <c r="G31" s="40"/>
      <c r="H31" s="40"/>
      <c r="I31" s="40"/>
      <c r="J31" s="40"/>
      <c r="K31" s="40"/>
      <c r="L31" s="40"/>
      <c r="M31" s="31"/>
      <c r="N31" s="205"/>
    </row>
    <row r="32" spans="1:14" ht="14.25" thickBot="1">
      <c r="A32" s="268"/>
      <c r="B32" s="15" t="s">
        <v>31</v>
      </c>
      <c r="C32" s="16">
        <f t="shared" ref="C32:L32" si="5">C20+C22+C23+C24+C25+C26+C27+C28</f>
        <v>262.627545</v>
      </c>
      <c r="D32" s="16">
        <f t="shared" si="5"/>
        <v>2052.8864989999997</v>
      </c>
      <c r="E32" s="16">
        <f t="shared" si="5"/>
        <v>1724.78</v>
      </c>
      <c r="F32" s="17">
        <f t="shared" ref="F32:F38" si="6">(D32-E32)/E32*100</f>
        <v>19.023092742262769</v>
      </c>
      <c r="G32" s="16">
        <f t="shared" si="5"/>
        <v>35677</v>
      </c>
      <c r="H32" s="16">
        <f t="shared" si="5"/>
        <v>1621501.1989980002</v>
      </c>
      <c r="I32" s="16">
        <f t="shared" si="5"/>
        <v>978</v>
      </c>
      <c r="J32" s="16">
        <f t="shared" si="5"/>
        <v>91.429338999999914</v>
      </c>
      <c r="K32" s="16">
        <f t="shared" si="5"/>
        <v>1076.0453379999999</v>
      </c>
      <c r="L32" s="16">
        <f t="shared" si="5"/>
        <v>824.86000000000013</v>
      </c>
      <c r="M32" s="16">
        <f t="shared" ref="M32:M38" si="7">(K32-L32)/L32*100</f>
        <v>30.45187522731127</v>
      </c>
      <c r="N32" s="206">
        <f>D32/D214*100</f>
        <v>6.9722455319339431</v>
      </c>
    </row>
    <row r="33" spans="1:14" ht="15" thickTop="1" thickBot="1">
      <c r="A33" s="285" t="s">
        <v>33</v>
      </c>
      <c r="B33" s="18" t="s">
        <v>19</v>
      </c>
      <c r="C33" s="105">
        <v>461.88606399999981</v>
      </c>
      <c r="D33" s="105">
        <v>3281.4407659999997</v>
      </c>
      <c r="E33" s="91">
        <v>3290.5443770000002</v>
      </c>
      <c r="F33" s="199">
        <f t="shared" si="6"/>
        <v>-0.27665972425815594</v>
      </c>
      <c r="G33" s="72">
        <v>19590</v>
      </c>
      <c r="H33" s="72">
        <v>2007533.8833399978</v>
      </c>
      <c r="I33" s="72">
        <v>2945</v>
      </c>
      <c r="J33" s="72">
        <v>120.12835700000001</v>
      </c>
      <c r="K33" s="72">
        <v>1567.2383570000002</v>
      </c>
      <c r="L33" s="72">
        <v>1366.5887218236851</v>
      </c>
      <c r="M33" s="109">
        <f t="shared" si="7"/>
        <v>14.682518007945522</v>
      </c>
      <c r="N33" s="207">
        <f t="shared" ref="N33:N38" si="8">D33/D202*100</f>
        <v>19.394587677590362</v>
      </c>
    </row>
    <row r="34" spans="1:14" ht="14.25" thickBot="1">
      <c r="A34" s="262"/>
      <c r="B34" s="212" t="s">
        <v>20</v>
      </c>
      <c r="C34" s="105">
        <v>132.22722699999997</v>
      </c>
      <c r="D34" s="105">
        <v>773.91001399999993</v>
      </c>
      <c r="E34" s="91">
        <v>628.43591100000003</v>
      </c>
      <c r="F34" s="12">
        <f t="shared" si="6"/>
        <v>23.148598043754998</v>
      </c>
      <c r="G34" s="72">
        <v>7585</v>
      </c>
      <c r="H34" s="72">
        <v>151700</v>
      </c>
      <c r="I34" s="72">
        <v>1055</v>
      </c>
      <c r="J34" s="72">
        <v>27.2</v>
      </c>
      <c r="K34" s="72">
        <v>529.20000000000005</v>
      </c>
      <c r="L34" s="72">
        <v>496.4204510556641</v>
      </c>
      <c r="M34" s="31">
        <f t="shared" si="7"/>
        <v>6.6031826196178089</v>
      </c>
      <c r="N34" s="205">
        <f t="shared" si="8"/>
        <v>18.968575626948862</v>
      </c>
    </row>
    <row r="35" spans="1:14" ht="14.25" thickBot="1">
      <c r="A35" s="262"/>
      <c r="B35" s="212" t="s">
        <v>21</v>
      </c>
      <c r="C35" s="105">
        <v>2.9735769999999917</v>
      </c>
      <c r="D35" s="105">
        <v>28.598773999999999</v>
      </c>
      <c r="E35" s="91">
        <v>39.112836999999999</v>
      </c>
      <c r="F35" s="12">
        <f t="shared" si="6"/>
        <v>-26.881361226750183</v>
      </c>
      <c r="G35" s="72">
        <v>1324</v>
      </c>
      <c r="H35" s="72">
        <v>109089.23179999999</v>
      </c>
      <c r="I35" s="72">
        <v>28</v>
      </c>
      <c r="J35" s="72">
        <v>2</v>
      </c>
      <c r="K35" s="72">
        <v>6</v>
      </c>
      <c r="L35" s="72">
        <v>10</v>
      </c>
      <c r="M35" s="31">
        <f t="shared" si="7"/>
        <v>-40</v>
      </c>
      <c r="N35" s="205">
        <f t="shared" si="8"/>
        <v>3.1616438379728553</v>
      </c>
    </row>
    <row r="36" spans="1:14" ht="14.25" thickBot="1">
      <c r="A36" s="262"/>
      <c r="B36" s="212" t="s">
        <v>22</v>
      </c>
      <c r="C36" s="105">
        <v>6.217899999999954E-2</v>
      </c>
      <c r="D36" s="105">
        <v>4.5034869999999998</v>
      </c>
      <c r="E36" s="91">
        <v>4.2782839999999993</v>
      </c>
      <c r="F36" s="12">
        <f t="shared" si="6"/>
        <v>5.2638628010669821</v>
      </c>
      <c r="G36" s="72">
        <v>491</v>
      </c>
      <c r="H36" s="72">
        <v>62451.14</v>
      </c>
      <c r="I36" s="72">
        <v>40</v>
      </c>
      <c r="J36" s="72">
        <v>1</v>
      </c>
      <c r="K36" s="72">
        <v>8</v>
      </c>
      <c r="L36" s="72">
        <v>6</v>
      </c>
      <c r="M36" s="31">
        <f t="shared" si="7"/>
        <v>33.333333333333329</v>
      </c>
      <c r="N36" s="205">
        <f t="shared" si="8"/>
        <v>1.7846853125467359</v>
      </c>
    </row>
    <row r="37" spans="1:14" ht="14.25" thickBot="1">
      <c r="A37" s="262"/>
      <c r="B37" s="212" t="s">
        <v>23</v>
      </c>
      <c r="C37" s="105">
        <v>0</v>
      </c>
      <c r="D37" s="105">
        <v>4.6226510000000003</v>
      </c>
      <c r="E37" s="91">
        <v>0</v>
      </c>
      <c r="F37" s="12" t="e">
        <f t="shared" si="6"/>
        <v>#DIV/0!</v>
      </c>
      <c r="G37" s="72">
        <v>718</v>
      </c>
      <c r="H37" s="72">
        <v>23063.909609999999</v>
      </c>
      <c r="I37" s="72">
        <v>7</v>
      </c>
      <c r="J37" s="72">
        <v>0</v>
      </c>
      <c r="K37" s="72">
        <v>1</v>
      </c>
      <c r="L37" s="72">
        <v>1</v>
      </c>
      <c r="M37" s="31">
        <f t="shared" si="7"/>
        <v>0</v>
      </c>
      <c r="N37" s="205">
        <f t="shared" si="8"/>
        <v>6.2948507079722482</v>
      </c>
    </row>
    <row r="38" spans="1:14" ht="14.25" thickBot="1">
      <c r="A38" s="262"/>
      <c r="B38" s="212" t="s">
        <v>24</v>
      </c>
      <c r="C38" s="105">
        <v>9.7849369999999567</v>
      </c>
      <c r="D38" s="105">
        <v>359.25190499999997</v>
      </c>
      <c r="E38" s="91">
        <v>172.486513</v>
      </c>
      <c r="F38" s="12">
        <f t="shared" si="6"/>
        <v>108.27825825431346</v>
      </c>
      <c r="G38" s="72">
        <v>473</v>
      </c>
      <c r="H38" s="72">
        <v>175992.03590199997</v>
      </c>
      <c r="I38" s="72">
        <v>86</v>
      </c>
      <c r="J38" s="72">
        <v>36</v>
      </c>
      <c r="K38" s="72">
        <v>105</v>
      </c>
      <c r="L38" s="72">
        <v>15</v>
      </c>
      <c r="M38" s="31">
        <f t="shared" si="7"/>
        <v>600</v>
      </c>
      <c r="N38" s="205">
        <f t="shared" si="8"/>
        <v>10.055509775137478</v>
      </c>
    </row>
    <row r="39" spans="1:14" ht="14.25" thickBot="1">
      <c r="A39" s="262"/>
      <c r="B39" s="212" t="s">
        <v>25</v>
      </c>
      <c r="C39" s="105">
        <v>0</v>
      </c>
      <c r="D39" s="105">
        <v>0</v>
      </c>
      <c r="E39" s="91">
        <v>0</v>
      </c>
      <c r="F39" s="12"/>
      <c r="G39" s="74"/>
      <c r="H39" s="74"/>
      <c r="I39" s="74">
        <v>0</v>
      </c>
      <c r="J39" s="72">
        <v>0</v>
      </c>
      <c r="K39" s="74">
        <v>0</v>
      </c>
      <c r="L39" s="74">
        <v>0</v>
      </c>
      <c r="M39" s="31"/>
      <c r="N39" s="205"/>
    </row>
    <row r="40" spans="1:14" ht="14.25" thickBot="1">
      <c r="A40" s="262"/>
      <c r="B40" s="212" t="s">
        <v>26</v>
      </c>
      <c r="C40" s="105">
        <v>36.593948000000751</v>
      </c>
      <c r="D40" s="105">
        <v>354.45662700000054</v>
      </c>
      <c r="E40" s="91">
        <v>342.47592500000002</v>
      </c>
      <c r="F40" s="12">
        <f>(D40-E40)/E40*100</f>
        <v>3.4982610821477507</v>
      </c>
      <c r="G40" s="72">
        <v>8659</v>
      </c>
      <c r="H40" s="72">
        <v>8685250.3100000005</v>
      </c>
      <c r="I40" s="74">
        <v>66</v>
      </c>
      <c r="J40" s="72">
        <v>10</v>
      </c>
      <c r="K40" s="74">
        <v>45</v>
      </c>
      <c r="L40" s="72">
        <v>49.38</v>
      </c>
      <c r="M40" s="31">
        <f>(K40-L40)/L40*100</f>
        <v>-8.8699878493317179</v>
      </c>
      <c r="N40" s="205">
        <f>D40/D209*100</f>
        <v>15.58032635931318</v>
      </c>
    </row>
    <row r="41" spans="1:14" ht="14.25" thickBot="1">
      <c r="A41" s="262"/>
      <c r="B41" s="212" t="s">
        <v>27</v>
      </c>
      <c r="C41" s="105">
        <v>0</v>
      </c>
      <c r="D41" s="105">
        <v>0</v>
      </c>
      <c r="E41" s="91">
        <v>0</v>
      </c>
      <c r="F41" s="12"/>
      <c r="G41" s="72"/>
      <c r="H41" s="72"/>
      <c r="I41" s="74">
        <v>0</v>
      </c>
      <c r="J41" s="72">
        <v>0</v>
      </c>
      <c r="K41" s="74">
        <v>0</v>
      </c>
      <c r="L41" s="72">
        <v>0</v>
      </c>
      <c r="M41" s="31"/>
      <c r="N41" s="205">
        <f>D41/D210*100</f>
        <v>0</v>
      </c>
    </row>
    <row r="42" spans="1:14" ht="14.25" thickBot="1">
      <c r="A42" s="262"/>
      <c r="B42" s="14" t="s">
        <v>28</v>
      </c>
      <c r="C42" s="105">
        <v>0</v>
      </c>
      <c r="D42" s="105">
        <v>0</v>
      </c>
      <c r="E42" s="91">
        <v>0</v>
      </c>
      <c r="F42" s="12"/>
      <c r="G42" s="72">
        <v>1</v>
      </c>
      <c r="H42" s="72">
        <v>225</v>
      </c>
      <c r="I42" s="72">
        <v>0</v>
      </c>
      <c r="J42" s="72">
        <v>0</v>
      </c>
      <c r="K42" s="72">
        <v>0</v>
      </c>
      <c r="L42" s="72">
        <v>0</v>
      </c>
      <c r="M42" s="31"/>
      <c r="N42" s="205"/>
    </row>
    <row r="43" spans="1:14" ht="14.25" thickBot="1">
      <c r="A43" s="262"/>
      <c r="B43" s="14" t="s">
        <v>29</v>
      </c>
      <c r="C43" s="105">
        <v>0</v>
      </c>
      <c r="D43" s="105">
        <v>0</v>
      </c>
      <c r="E43" s="91">
        <v>0</v>
      </c>
      <c r="F43" s="12"/>
      <c r="G43" s="72"/>
      <c r="H43" s="72"/>
      <c r="I43" s="72">
        <v>0</v>
      </c>
      <c r="J43" s="72">
        <v>0</v>
      </c>
      <c r="K43" s="72">
        <v>0</v>
      </c>
      <c r="L43" s="72">
        <v>0</v>
      </c>
      <c r="M43" s="31"/>
      <c r="N43" s="205">
        <f>D43/D212*100</f>
        <v>0</v>
      </c>
    </row>
    <row r="44" spans="1:14" ht="14.25" thickBot="1">
      <c r="A44" s="262"/>
      <c r="B44" s="14" t="s">
        <v>30</v>
      </c>
      <c r="C44" s="105">
        <v>0</v>
      </c>
      <c r="D44" s="105"/>
      <c r="E44" s="91">
        <v>0</v>
      </c>
      <c r="F44" s="12"/>
      <c r="G44" s="72"/>
      <c r="H44" s="72"/>
      <c r="I44" s="72">
        <v>0</v>
      </c>
      <c r="J44" s="72">
        <v>0</v>
      </c>
      <c r="K44" s="72">
        <v>0</v>
      </c>
      <c r="L44" s="72">
        <v>0</v>
      </c>
      <c r="M44" s="31"/>
      <c r="N44" s="205"/>
    </row>
    <row r="45" spans="1:14" ht="14.25" thickBot="1">
      <c r="A45" s="268"/>
      <c r="B45" s="15" t="s">
        <v>31</v>
      </c>
      <c r="C45" s="16">
        <f t="shared" ref="C45:L45" si="9">C33+C35+C36+C37+C38+C39+C40+C41</f>
        <v>511.30070500000051</v>
      </c>
      <c r="D45" s="16">
        <f t="shared" si="9"/>
        <v>4032.8742100000004</v>
      </c>
      <c r="E45" s="16">
        <f t="shared" si="9"/>
        <v>3848.8979360000003</v>
      </c>
      <c r="F45" s="17">
        <f>(D45-E45)/E45*100</f>
        <v>4.7799727885535725</v>
      </c>
      <c r="G45" s="16">
        <f t="shared" si="9"/>
        <v>31255</v>
      </c>
      <c r="H45" s="16">
        <f t="shared" si="9"/>
        <v>11063380.510651998</v>
      </c>
      <c r="I45" s="16">
        <f t="shared" si="9"/>
        <v>3172</v>
      </c>
      <c r="J45" s="16">
        <f t="shared" si="9"/>
        <v>169.12835699999999</v>
      </c>
      <c r="K45" s="16">
        <f t="shared" si="9"/>
        <v>1732.2383570000002</v>
      </c>
      <c r="L45" s="16">
        <f t="shared" si="9"/>
        <v>1447.9687218236852</v>
      </c>
      <c r="M45" s="16">
        <f t="shared" ref="M45:M49" si="10">(K45-L45)/L45*100</f>
        <v>19.632304958789685</v>
      </c>
      <c r="N45" s="206">
        <f>D45/D214*100</f>
        <v>13.696903947305922</v>
      </c>
    </row>
    <row r="46" spans="1:14" ht="14.25" thickTop="1">
      <c r="A46" s="285" t="s">
        <v>34</v>
      </c>
      <c r="B46" s="18" t="s">
        <v>19</v>
      </c>
      <c r="C46" s="113">
        <v>138.63999999999999</v>
      </c>
      <c r="D46" s="113">
        <v>1248.96</v>
      </c>
      <c r="E46" s="113">
        <v>1571.24</v>
      </c>
      <c r="F46" s="199">
        <f>(D46-E46)/E46*100</f>
        <v>-20.511188615361114</v>
      </c>
      <c r="G46" s="114">
        <v>8086</v>
      </c>
      <c r="H46" s="114">
        <v>655600</v>
      </c>
      <c r="I46" s="114">
        <v>1305</v>
      </c>
      <c r="J46" s="114">
        <v>152.98429999999999</v>
      </c>
      <c r="K46" s="114">
        <v>1122.845</v>
      </c>
      <c r="L46" s="114">
        <v>981.2</v>
      </c>
      <c r="M46" s="109">
        <f t="shared" si="10"/>
        <v>14.435894822666121</v>
      </c>
      <c r="N46" s="207">
        <f>D46/D202*100</f>
        <v>7.3818380257799427</v>
      </c>
    </row>
    <row r="47" spans="1:14">
      <c r="A47" s="261"/>
      <c r="B47" s="212" t="s">
        <v>20</v>
      </c>
      <c r="C47" s="114">
        <v>50.021000000000001</v>
      </c>
      <c r="D47" s="114">
        <v>324.46890000000002</v>
      </c>
      <c r="E47" s="114">
        <v>386.23</v>
      </c>
      <c r="F47" s="12">
        <f>(D47-E47)/E47*100</f>
        <v>-15.990756802941252</v>
      </c>
      <c r="G47" s="114">
        <v>2950</v>
      </c>
      <c r="H47" s="114">
        <v>58860</v>
      </c>
      <c r="I47" s="114">
        <v>479</v>
      </c>
      <c r="J47" s="114">
        <v>24.4373</v>
      </c>
      <c r="K47" s="114">
        <v>327.3528</v>
      </c>
      <c r="L47" s="114">
        <v>322.86</v>
      </c>
      <c r="M47" s="31">
        <f t="shared" si="10"/>
        <v>1.3915629065229476</v>
      </c>
      <c r="N47" s="205">
        <f>D47/D203*100</f>
        <v>7.9527500056911133</v>
      </c>
    </row>
    <row r="48" spans="1:14">
      <c r="A48" s="261"/>
      <c r="B48" s="212" t="s">
        <v>21</v>
      </c>
      <c r="C48" s="114">
        <v>0.3962</v>
      </c>
      <c r="D48" s="114">
        <v>49.11</v>
      </c>
      <c r="E48" s="114">
        <v>36.950000000000003</v>
      </c>
      <c r="F48" s="12">
        <f>(D48-E48)/E48*100</f>
        <v>32.909336941813251</v>
      </c>
      <c r="G48" s="114">
        <v>66</v>
      </c>
      <c r="H48" s="114">
        <v>33768</v>
      </c>
      <c r="I48" s="114">
        <v>3</v>
      </c>
      <c r="J48" s="114">
        <v>0</v>
      </c>
      <c r="K48" s="114">
        <v>1.091</v>
      </c>
      <c r="L48" s="114">
        <v>626.05999999999995</v>
      </c>
      <c r="M48" s="31">
        <f t="shared" si="10"/>
        <v>-99.825735552502962</v>
      </c>
      <c r="N48" s="205">
        <f>D48/D204*100</f>
        <v>5.4291952823868233</v>
      </c>
    </row>
    <row r="49" spans="1:14">
      <c r="A49" s="261"/>
      <c r="B49" s="212" t="s">
        <v>22</v>
      </c>
      <c r="C49" s="114">
        <v>5.4300000000000001E-2</v>
      </c>
      <c r="D49" s="114">
        <v>1.8217000000000001</v>
      </c>
      <c r="E49" s="114">
        <v>2.48</v>
      </c>
      <c r="F49" s="12">
        <f>(D49-E49)/E49*100</f>
        <v>-26.544354838709673</v>
      </c>
      <c r="G49" s="114">
        <v>41</v>
      </c>
      <c r="H49" s="114">
        <v>12621.8</v>
      </c>
      <c r="I49" s="114">
        <v>8</v>
      </c>
      <c r="J49" s="114">
        <v>0.68</v>
      </c>
      <c r="K49" s="114">
        <v>2.1473</v>
      </c>
      <c r="L49" s="114">
        <v>4.78</v>
      </c>
      <c r="M49" s="31">
        <f t="shared" si="10"/>
        <v>-55.077405857740594</v>
      </c>
      <c r="N49" s="205">
        <f>D49/D205*100</f>
        <v>0.72192086573501579</v>
      </c>
    </row>
    <row r="50" spans="1:14">
      <c r="A50" s="261"/>
      <c r="B50" s="212" t="s">
        <v>23</v>
      </c>
      <c r="C50" s="114">
        <v>0</v>
      </c>
      <c r="D50" s="114">
        <v>0</v>
      </c>
      <c r="E50" s="114"/>
      <c r="F50" s="12"/>
      <c r="G50" s="114">
        <v>0</v>
      </c>
      <c r="H50" s="114">
        <v>0</v>
      </c>
      <c r="I50" s="114">
        <v>0</v>
      </c>
      <c r="J50" s="114">
        <v>0</v>
      </c>
      <c r="K50" s="114">
        <v>0</v>
      </c>
      <c r="L50" s="114"/>
      <c r="M50" s="31"/>
      <c r="N50" s="205"/>
    </row>
    <row r="51" spans="1:14">
      <c r="A51" s="261"/>
      <c r="B51" s="212" t="s">
        <v>24</v>
      </c>
      <c r="C51" s="114">
        <v>2.2263999999999999</v>
      </c>
      <c r="D51" s="114">
        <v>95.085999999999999</v>
      </c>
      <c r="E51" s="114">
        <v>64.53</v>
      </c>
      <c r="F51" s="12">
        <f>(D51-E51)/E51*100</f>
        <v>47.351619401828607</v>
      </c>
      <c r="G51" s="114">
        <v>152</v>
      </c>
      <c r="H51" s="114">
        <v>125391</v>
      </c>
      <c r="I51" s="114">
        <v>65</v>
      </c>
      <c r="J51" s="114">
        <v>2.29</v>
      </c>
      <c r="K51" s="114">
        <v>19.209800000000001</v>
      </c>
      <c r="L51" s="114">
        <v>26.98</v>
      </c>
      <c r="M51" s="31">
        <f>(K51-L51)/L51*100</f>
        <v>-28.79985174203113</v>
      </c>
      <c r="N51" s="205">
        <f>D51/D207*100</f>
        <v>2.6614700970861165</v>
      </c>
    </row>
    <row r="52" spans="1:14">
      <c r="A52" s="261"/>
      <c r="B52" s="212" t="s">
        <v>25</v>
      </c>
      <c r="C52" s="116">
        <v>221.18379999999999</v>
      </c>
      <c r="D52" s="116">
        <v>1462.4939999999999</v>
      </c>
      <c r="E52" s="116">
        <v>2162.2199999999998</v>
      </c>
      <c r="F52" s="12">
        <f>(D52-E52)/E52*100</f>
        <v>-32.361461830896019</v>
      </c>
      <c r="G52" s="116">
        <v>569</v>
      </c>
      <c r="H52" s="116">
        <v>39130.550000000003</v>
      </c>
      <c r="I52" s="116">
        <v>941</v>
      </c>
      <c r="J52" s="116">
        <v>23.72</v>
      </c>
      <c r="K52" s="116">
        <v>158.6138</v>
      </c>
      <c r="L52" s="116">
        <v>201.6</v>
      </c>
      <c r="M52" s="31">
        <f t="shared" ref="M52:M54" si="11">(K52-L52)/L52*100</f>
        <v>-21.322519841269841</v>
      </c>
      <c r="N52" s="205">
        <f>D52/D208*100</f>
        <v>28.765433577952805</v>
      </c>
    </row>
    <row r="53" spans="1:14">
      <c r="A53" s="261"/>
      <c r="B53" s="212" t="s">
        <v>26</v>
      </c>
      <c r="C53" s="114">
        <v>1.2981</v>
      </c>
      <c r="D53" s="114">
        <v>99.813299999999998</v>
      </c>
      <c r="E53" s="114">
        <v>106.44</v>
      </c>
      <c r="F53" s="12">
        <f>(D53-E53)/E53*100</f>
        <v>-6.2257609921082295</v>
      </c>
      <c r="G53" s="114">
        <v>762</v>
      </c>
      <c r="H53" s="114">
        <v>221233</v>
      </c>
      <c r="I53" s="114">
        <v>10</v>
      </c>
      <c r="J53" s="114">
        <v>0.08</v>
      </c>
      <c r="K53" s="114">
        <v>81.858099999999993</v>
      </c>
      <c r="L53" s="114">
        <v>33.450000000000003</v>
      </c>
      <c r="M53" s="31">
        <f t="shared" si="11"/>
        <v>144.71778774289982</v>
      </c>
      <c r="N53" s="205">
        <f>D53/D209*100</f>
        <v>4.3873457865975567</v>
      </c>
    </row>
    <row r="54" spans="1:14">
      <c r="A54" s="261"/>
      <c r="B54" s="212" t="s">
        <v>27</v>
      </c>
      <c r="C54" s="114">
        <v>2.6781999999999999</v>
      </c>
      <c r="D54" s="114">
        <v>82.732299999999995</v>
      </c>
      <c r="E54" s="114">
        <v>18.11</v>
      </c>
      <c r="F54" s="12">
        <f>(D54-E54)/E54*100</f>
        <v>356.8321369409166</v>
      </c>
      <c r="G54" s="114">
        <v>31</v>
      </c>
      <c r="H54" s="114">
        <v>5461.92</v>
      </c>
      <c r="I54" s="114">
        <v>1</v>
      </c>
      <c r="J54" s="114">
        <v>0</v>
      </c>
      <c r="K54" s="114">
        <v>2.7</v>
      </c>
      <c r="L54" s="114"/>
      <c r="M54" s="31" t="e">
        <f t="shared" si="11"/>
        <v>#DIV/0!</v>
      </c>
      <c r="N54" s="205">
        <f>D54/D210*100</f>
        <v>22.849297887910829</v>
      </c>
    </row>
    <row r="55" spans="1:14">
      <c r="A55" s="261"/>
      <c r="B55" s="14" t="s">
        <v>28</v>
      </c>
      <c r="C55" s="115">
        <v>0</v>
      </c>
      <c r="D55" s="115">
        <v>0</v>
      </c>
      <c r="E55" s="115"/>
      <c r="F55" s="12"/>
      <c r="G55" s="115">
        <v>0</v>
      </c>
      <c r="H55" s="115">
        <v>0</v>
      </c>
      <c r="I55" s="115">
        <v>0</v>
      </c>
      <c r="J55" s="115">
        <v>0</v>
      </c>
      <c r="K55" s="115">
        <v>0</v>
      </c>
      <c r="L55" s="115"/>
      <c r="M55" s="31"/>
      <c r="N55" s="205"/>
    </row>
    <row r="56" spans="1:14">
      <c r="A56" s="261"/>
      <c r="B56" s="14" t="s">
        <v>29</v>
      </c>
      <c r="C56" s="115">
        <v>2.5901999999999998</v>
      </c>
      <c r="D56" s="115">
        <v>19.936900000000001</v>
      </c>
      <c r="E56" s="115">
        <v>18.11</v>
      </c>
      <c r="F56" s="12">
        <f>(D56-E56)/E56*100</f>
        <v>10.087796797349542</v>
      </c>
      <c r="G56" s="115">
        <v>23</v>
      </c>
      <c r="H56" s="115">
        <v>4824.92</v>
      </c>
      <c r="I56" s="115">
        <v>1</v>
      </c>
      <c r="J56" s="115">
        <v>0</v>
      </c>
      <c r="K56" s="115">
        <v>2.7</v>
      </c>
      <c r="L56" s="115"/>
      <c r="M56" s="31" t="e">
        <f>(K56-L56)/L56*100</f>
        <v>#DIV/0!</v>
      </c>
      <c r="N56" s="205">
        <f>D56/D212*100</f>
        <v>75.210752056592639</v>
      </c>
    </row>
    <row r="57" spans="1:14">
      <c r="A57" s="261"/>
      <c r="B57" s="14" t="s">
        <v>30</v>
      </c>
      <c r="C57" s="115">
        <v>8.7900000000000006E-2</v>
      </c>
      <c r="D57" s="115">
        <v>62.795400000000001</v>
      </c>
      <c r="E57" s="115"/>
      <c r="F57" s="12"/>
      <c r="G57" s="115">
        <v>8</v>
      </c>
      <c r="H57" s="115">
        <v>637</v>
      </c>
      <c r="I57" s="115">
        <v>0</v>
      </c>
      <c r="J57" s="115">
        <v>0</v>
      </c>
      <c r="K57" s="115">
        <v>0</v>
      </c>
      <c r="L57" s="115"/>
      <c r="M57" s="31" t="e">
        <f>(K57-L57)/L57*100</f>
        <v>#DIV/0!</v>
      </c>
      <c r="N57" s="205"/>
    </row>
    <row r="58" spans="1:14" ht="14.25" thickBot="1">
      <c r="A58" s="286"/>
      <c r="B58" s="15" t="s">
        <v>31</v>
      </c>
      <c r="C58" s="16">
        <f t="shared" ref="C58:L58" si="12">C46+C48+C49+C50+C51+C52+C53+C54</f>
        <v>366.47699999999998</v>
      </c>
      <c r="D58" s="16">
        <f t="shared" si="12"/>
        <v>3040.0173</v>
      </c>
      <c r="E58" s="16">
        <f t="shared" si="12"/>
        <v>3961.9700000000003</v>
      </c>
      <c r="F58" s="17">
        <f>(D58-E58)/E58*100</f>
        <v>-23.270057572369307</v>
      </c>
      <c r="G58" s="16">
        <f t="shared" si="12"/>
        <v>9707</v>
      </c>
      <c r="H58" s="16">
        <f t="shared" si="12"/>
        <v>1093206.27</v>
      </c>
      <c r="I58" s="16">
        <f t="shared" si="12"/>
        <v>2333</v>
      </c>
      <c r="J58" s="16">
        <f t="shared" si="12"/>
        <v>179.7543</v>
      </c>
      <c r="K58" s="16">
        <f t="shared" si="12"/>
        <v>1388.4650000000001</v>
      </c>
      <c r="L58" s="16">
        <f t="shared" si="12"/>
        <v>1874.07</v>
      </c>
      <c r="M58" s="16">
        <f t="shared" ref="M58:M60" si="13">(K58-L58)/L58*100</f>
        <v>-25.911785578980496</v>
      </c>
      <c r="N58" s="206">
        <f>D58/D214*100</f>
        <v>10.324850909805166</v>
      </c>
    </row>
    <row r="59" spans="1:14" ht="15" thickTop="1" thickBot="1">
      <c r="A59" s="262" t="s">
        <v>35</v>
      </c>
      <c r="B59" s="212" t="s">
        <v>19</v>
      </c>
      <c r="C59" s="67">
        <v>11.940996</v>
      </c>
      <c r="D59" s="67">
        <v>86.530934000000002</v>
      </c>
      <c r="E59" s="67">
        <v>112.07455</v>
      </c>
      <c r="F59" s="12">
        <f>(D59-E59)/E59*100</f>
        <v>-22.791629321732721</v>
      </c>
      <c r="G59" s="68">
        <v>706</v>
      </c>
      <c r="H59" s="68">
        <v>58892.260060000001</v>
      </c>
      <c r="I59" s="68">
        <v>71</v>
      </c>
      <c r="J59" s="68">
        <v>4.9604929999999996</v>
      </c>
      <c r="K59" s="68">
        <v>47.869646000000003</v>
      </c>
      <c r="L59" s="68">
        <v>108.56779400000001</v>
      </c>
      <c r="M59" s="31">
        <f t="shared" si="13"/>
        <v>-55.908060543258344</v>
      </c>
      <c r="N59" s="205">
        <f>D59/D202*100</f>
        <v>0.51143138211588401</v>
      </c>
    </row>
    <row r="60" spans="1:14" ht="14.25" thickBot="1">
      <c r="A60" s="262"/>
      <c r="B60" s="212" t="s">
        <v>20</v>
      </c>
      <c r="C60" s="68">
        <v>5.3344430000000003</v>
      </c>
      <c r="D60" s="68">
        <v>22.625653</v>
      </c>
      <c r="E60" s="68">
        <v>22.550297</v>
      </c>
      <c r="F60" s="12">
        <f>(D60-E60)/E60*100</f>
        <v>0.3341685477579267</v>
      </c>
      <c r="G60" s="68">
        <v>252</v>
      </c>
      <c r="H60" s="68">
        <v>5040</v>
      </c>
      <c r="I60" s="68">
        <v>19</v>
      </c>
      <c r="J60" s="68">
        <v>0.19550999999999999</v>
      </c>
      <c r="K60" s="68">
        <v>19.370999999999999</v>
      </c>
      <c r="L60" s="68">
        <v>43.042152000000002</v>
      </c>
      <c r="M60" s="31">
        <f t="shared" si="13"/>
        <v>-54.995279975778168</v>
      </c>
      <c r="N60" s="205">
        <f>D60/D203*100</f>
        <v>0.5545559590596052</v>
      </c>
    </row>
    <row r="61" spans="1:14" ht="14.25" thickBot="1">
      <c r="A61" s="262"/>
      <c r="B61" s="212" t="s">
        <v>21</v>
      </c>
      <c r="C61" s="68"/>
      <c r="D61" s="68">
        <v>1.2158690000000001</v>
      </c>
      <c r="E61" s="68">
        <v>17.219749</v>
      </c>
      <c r="F61" s="12">
        <f>(D61-E61)/E61*100</f>
        <v>-92.939101493291204</v>
      </c>
      <c r="G61" s="68">
        <v>1</v>
      </c>
      <c r="H61" s="68">
        <v>546.11080000000004</v>
      </c>
      <c r="I61" s="68"/>
      <c r="J61" s="68"/>
      <c r="K61" s="68"/>
      <c r="L61" s="68"/>
      <c r="M61" s="31"/>
      <c r="N61" s="205">
        <f>D61/D204*100</f>
        <v>0.13441641699858245</v>
      </c>
    </row>
    <row r="62" spans="1:14" ht="14.25" thickBot="1">
      <c r="A62" s="262"/>
      <c r="B62" s="212" t="s">
        <v>22</v>
      </c>
      <c r="C62" s="68"/>
      <c r="D62" s="68">
        <v>0.493392</v>
      </c>
      <c r="E62" s="68"/>
      <c r="F62" s="12"/>
      <c r="G62" s="68">
        <v>3</v>
      </c>
      <c r="H62" s="68">
        <v>1237.5</v>
      </c>
      <c r="I62" s="68">
        <v>1</v>
      </c>
      <c r="J62" s="68">
        <v>0.25625500000000001</v>
      </c>
      <c r="K62" s="68">
        <v>0.25625500000000001</v>
      </c>
      <c r="L62" s="68"/>
      <c r="M62" s="31"/>
      <c r="N62" s="205"/>
    </row>
    <row r="63" spans="1:14" ht="14.25" thickBot="1">
      <c r="A63" s="262"/>
      <c r="B63" s="212" t="s">
        <v>23</v>
      </c>
      <c r="C63" s="68"/>
      <c r="D63" s="68"/>
      <c r="E63" s="68"/>
      <c r="F63" s="12"/>
      <c r="G63" s="68"/>
      <c r="H63" s="68"/>
      <c r="I63" s="68"/>
      <c r="J63" s="68"/>
      <c r="K63" s="68"/>
      <c r="L63" s="68"/>
      <c r="M63" s="31"/>
      <c r="N63" s="205"/>
    </row>
    <row r="64" spans="1:14" ht="14.25" thickBot="1">
      <c r="A64" s="262"/>
      <c r="B64" s="212" t="s">
        <v>24</v>
      </c>
      <c r="C64" s="68">
        <v>1.9202170000000001</v>
      </c>
      <c r="D64" s="68">
        <v>44.332453000000001</v>
      </c>
      <c r="E64" s="68">
        <v>8.35</v>
      </c>
      <c r="F64" s="12">
        <f>(D64-E64)/E64*100</f>
        <v>430.92758083832337</v>
      </c>
      <c r="G64" s="68">
        <v>19</v>
      </c>
      <c r="H64" s="68">
        <v>28205.38</v>
      </c>
      <c r="I64" s="68"/>
      <c r="J64" s="68"/>
      <c r="K64" s="68"/>
      <c r="L64" s="68">
        <v>3.2820000000000002E-2</v>
      </c>
      <c r="M64" s="31"/>
      <c r="N64" s="205">
        <f>D64/D207*100</f>
        <v>1.2408714005213775</v>
      </c>
    </row>
    <row r="65" spans="1:14" ht="14.25" thickBot="1">
      <c r="A65" s="262"/>
      <c r="B65" s="212" t="s">
        <v>25</v>
      </c>
      <c r="C65" s="69"/>
      <c r="D65" s="69"/>
      <c r="E65" s="69"/>
      <c r="F65" s="12"/>
      <c r="G65" s="69"/>
      <c r="H65" s="69"/>
      <c r="I65" s="69"/>
      <c r="J65" s="69"/>
      <c r="K65" s="69"/>
      <c r="L65" s="69"/>
      <c r="M65" s="31"/>
      <c r="N65" s="205"/>
    </row>
    <row r="66" spans="1:14" ht="14.25" thickBot="1">
      <c r="A66" s="262"/>
      <c r="B66" s="212" t="s">
        <v>26</v>
      </c>
      <c r="C66" s="68">
        <v>11.089501</v>
      </c>
      <c r="D66" s="70">
        <v>29.634035000000001</v>
      </c>
      <c r="E66" s="68">
        <v>9.261139</v>
      </c>
      <c r="F66" s="12">
        <f>(D66-E66)/E66*100</f>
        <v>219.98261768881778</v>
      </c>
      <c r="G66" s="68">
        <v>282</v>
      </c>
      <c r="H66" s="68">
        <v>51722.66</v>
      </c>
      <c r="I66" s="68">
        <v>21</v>
      </c>
      <c r="J66" s="68">
        <v>0.14760100000000001</v>
      </c>
      <c r="K66" s="68">
        <v>2.5870989999999998</v>
      </c>
      <c r="L66" s="68">
        <v>6.210032</v>
      </c>
      <c r="M66" s="31">
        <f>(K66-L66)/L66*100</f>
        <v>-58.340005333305854</v>
      </c>
      <c r="N66" s="205">
        <f>D66/D209*100</f>
        <v>1.3025795019013953</v>
      </c>
    </row>
    <row r="67" spans="1:14" ht="14.25" thickBot="1">
      <c r="A67" s="262"/>
      <c r="B67" s="212" t="s">
        <v>27</v>
      </c>
      <c r="C67" s="31">
        <v>0.56150900000000004</v>
      </c>
      <c r="D67" s="31">
        <v>0.56150900000000004</v>
      </c>
      <c r="E67" s="31"/>
      <c r="F67" s="12"/>
      <c r="G67" s="31">
        <v>2</v>
      </c>
      <c r="H67" s="31">
        <v>1488</v>
      </c>
      <c r="I67" s="31"/>
      <c r="J67" s="31"/>
      <c r="K67" s="31"/>
      <c r="L67" s="31"/>
      <c r="M67" s="31"/>
      <c r="N67" s="205"/>
    </row>
    <row r="68" spans="1:14" ht="14.25" thickBot="1">
      <c r="A68" s="262"/>
      <c r="B68" s="14" t="s">
        <v>28</v>
      </c>
      <c r="C68" s="34">
        <v>0.56150900000000004</v>
      </c>
      <c r="D68" s="34">
        <v>0.56150900000000004</v>
      </c>
      <c r="E68" s="34"/>
      <c r="F68" s="12"/>
      <c r="G68" s="34">
        <v>2</v>
      </c>
      <c r="H68" s="34">
        <v>1488</v>
      </c>
      <c r="I68" s="34"/>
      <c r="J68" s="34"/>
      <c r="K68" s="34"/>
      <c r="L68" s="34"/>
      <c r="M68" s="31"/>
      <c r="N68" s="205"/>
    </row>
    <row r="69" spans="1:14" ht="14.25" thickBot="1">
      <c r="A69" s="262"/>
      <c r="B69" s="14" t="s">
        <v>29</v>
      </c>
      <c r="C69" s="34"/>
      <c r="D69" s="34"/>
      <c r="E69" s="34"/>
      <c r="F69" s="12"/>
      <c r="G69" s="34"/>
      <c r="H69" s="34"/>
      <c r="I69" s="34"/>
      <c r="J69" s="34"/>
      <c r="K69" s="34"/>
      <c r="L69" s="34"/>
      <c r="M69" s="31"/>
      <c r="N69" s="205"/>
    </row>
    <row r="70" spans="1:14" ht="14.25" thickBot="1">
      <c r="A70" s="262"/>
      <c r="B70" s="14" t="s">
        <v>30</v>
      </c>
      <c r="C70" s="34"/>
      <c r="D70" s="34"/>
      <c r="E70" s="34"/>
      <c r="F70" s="12"/>
      <c r="G70" s="34"/>
      <c r="H70" s="34"/>
      <c r="I70" s="34"/>
      <c r="J70" s="34"/>
      <c r="K70" s="34"/>
      <c r="L70" s="34"/>
      <c r="M70" s="31"/>
      <c r="N70" s="205"/>
    </row>
    <row r="71" spans="1:14" ht="14.25" thickBot="1">
      <c r="A71" s="268"/>
      <c r="B71" s="15" t="s">
        <v>31</v>
      </c>
      <c r="C71" s="16">
        <f t="shared" ref="C71:L71" si="14">C59+C61+C62+C63+C64+C65+C66+C67</f>
        <v>25.512222999999999</v>
      </c>
      <c r="D71" s="16">
        <f t="shared" si="14"/>
        <v>162.76819200000003</v>
      </c>
      <c r="E71" s="16">
        <f t="shared" si="14"/>
        <v>146.905438</v>
      </c>
      <c r="F71" s="17">
        <f t="shared" ref="F71:F77" si="15">(D71-E71)/E71*100</f>
        <v>10.797935199648649</v>
      </c>
      <c r="G71" s="16">
        <f t="shared" si="14"/>
        <v>1013</v>
      </c>
      <c r="H71" s="16">
        <f t="shared" si="14"/>
        <v>142091.91086</v>
      </c>
      <c r="I71" s="16">
        <f t="shared" si="14"/>
        <v>93</v>
      </c>
      <c r="J71" s="16">
        <f t="shared" si="14"/>
        <v>5.3643489999999998</v>
      </c>
      <c r="K71" s="16">
        <f t="shared" si="14"/>
        <v>50.713000000000008</v>
      </c>
      <c r="L71" s="16">
        <f t="shared" si="14"/>
        <v>114.81064600000001</v>
      </c>
      <c r="M71" s="16">
        <f t="shared" ref="M71:M74" si="16">(K71-L71)/L71*100</f>
        <v>-55.82900909729225</v>
      </c>
      <c r="N71" s="206">
        <f>D71/D214*100</f>
        <v>0.5528117603996997</v>
      </c>
    </row>
    <row r="72" spans="1:14" ht="15" thickTop="1" thickBot="1">
      <c r="A72" s="285" t="s">
        <v>36</v>
      </c>
      <c r="B72" s="18" t="s">
        <v>19</v>
      </c>
      <c r="C72" s="32">
        <v>58.455599999999997</v>
      </c>
      <c r="D72" s="32">
        <v>381.35449999999997</v>
      </c>
      <c r="E72" s="32">
        <v>552.39930000000004</v>
      </c>
      <c r="F72" s="199">
        <f t="shared" si="15"/>
        <v>-30.963978411992926</v>
      </c>
      <c r="G72" s="31">
        <v>3045</v>
      </c>
      <c r="H72" s="31">
        <v>279205.65029999998</v>
      </c>
      <c r="I72" s="33">
        <v>355</v>
      </c>
      <c r="J72" s="31">
        <v>18.5184</v>
      </c>
      <c r="K72" s="31">
        <v>291.10239999999999</v>
      </c>
      <c r="L72" s="31">
        <v>339.35219999999998</v>
      </c>
      <c r="M72" s="109">
        <f t="shared" si="16"/>
        <v>-14.218207514199111</v>
      </c>
      <c r="N72" s="207">
        <f t="shared" ref="N72:N77" si="17">D72/D202*100</f>
        <v>2.2539530084248467</v>
      </c>
    </row>
    <row r="73" spans="1:14" ht="14.25" thickBot="1">
      <c r="A73" s="262"/>
      <c r="B73" s="212" t="s">
        <v>20</v>
      </c>
      <c r="C73" s="31">
        <v>18.591999999999999</v>
      </c>
      <c r="D73" s="31">
        <v>69.339299999999994</v>
      </c>
      <c r="E73" s="31">
        <v>160.43029999999999</v>
      </c>
      <c r="F73" s="12">
        <f t="shared" si="15"/>
        <v>-56.779174507558736</v>
      </c>
      <c r="G73" s="31">
        <v>714</v>
      </c>
      <c r="H73" s="31">
        <v>14295.6</v>
      </c>
      <c r="I73" s="33">
        <v>139</v>
      </c>
      <c r="J73" s="31">
        <v>6.2809999999999997</v>
      </c>
      <c r="K73" s="31">
        <v>104.0992</v>
      </c>
      <c r="L73" s="31">
        <v>167.99940000000001</v>
      </c>
      <c r="M73" s="31">
        <f t="shared" si="16"/>
        <v>-38.0359691760804</v>
      </c>
      <c r="N73" s="205">
        <f t="shared" si="17"/>
        <v>1.699509932907646</v>
      </c>
    </row>
    <row r="74" spans="1:14" ht="14.25" thickBot="1">
      <c r="A74" s="262"/>
      <c r="B74" s="212" t="s">
        <v>21</v>
      </c>
      <c r="C74" s="31">
        <v>0.3332</v>
      </c>
      <c r="D74" s="31">
        <v>3.4984000000000002</v>
      </c>
      <c r="E74" s="31">
        <v>1.6715</v>
      </c>
      <c r="F74" s="12">
        <f t="shared" si="15"/>
        <v>109.29703858809454</v>
      </c>
      <c r="G74" s="31">
        <v>9</v>
      </c>
      <c r="H74" s="31">
        <v>87492.654399999999</v>
      </c>
      <c r="I74" s="33">
        <v>0</v>
      </c>
      <c r="J74" s="31">
        <v>0</v>
      </c>
      <c r="K74" s="31">
        <v>0</v>
      </c>
      <c r="L74" s="31">
        <v>0</v>
      </c>
      <c r="M74" s="31" t="e">
        <f t="shared" si="16"/>
        <v>#DIV/0!</v>
      </c>
      <c r="N74" s="205">
        <f t="shared" si="17"/>
        <v>0.38675415955817682</v>
      </c>
    </row>
    <row r="75" spans="1:14" ht="14.25" thickBot="1">
      <c r="A75" s="262"/>
      <c r="B75" s="212" t="s">
        <v>22</v>
      </c>
      <c r="C75" s="31">
        <v>0.1298</v>
      </c>
      <c r="D75" s="31">
        <v>0.79549999999999998</v>
      </c>
      <c r="E75" s="31">
        <v>0.2374</v>
      </c>
      <c r="F75" s="12">
        <f t="shared" si="15"/>
        <v>235.08845829823085</v>
      </c>
      <c r="G75" s="31">
        <v>81</v>
      </c>
      <c r="H75" s="31">
        <v>5127.8</v>
      </c>
      <c r="I75" s="33">
        <v>0</v>
      </c>
      <c r="J75" s="31">
        <v>0</v>
      </c>
      <c r="K75" s="31">
        <v>0</v>
      </c>
      <c r="L75" s="31">
        <v>0</v>
      </c>
      <c r="M75" s="31"/>
      <c r="N75" s="205">
        <f t="shared" si="17"/>
        <v>0.31524842108591156</v>
      </c>
    </row>
    <row r="76" spans="1:14" ht="14.25" thickBot="1">
      <c r="A76" s="262"/>
      <c r="B76" s="212" t="s">
        <v>23</v>
      </c>
      <c r="C76" s="31">
        <v>2.6886999999999999</v>
      </c>
      <c r="D76" s="31">
        <v>22.313700000000001</v>
      </c>
      <c r="E76" s="31">
        <v>10.853899999999999</v>
      </c>
      <c r="F76" s="12">
        <f t="shared" si="15"/>
        <v>105.58232524714622</v>
      </c>
      <c r="G76" s="31">
        <v>245</v>
      </c>
      <c r="H76" s="31">
        <v>207485.07670000001</v>
      </c>
      <c r="I76" s="33">
        <v>1</v>
      </c>
      <c r="J76" s="31">
        <v>0</v>
      </c>
      <c r="K76" s="31">
        <v>0</v>
      </c>
      <c r="L76" s="31">
        <v>0</v>
      </c>
      <c r="M76" s="31"/>
      <c r="N76" s="205">
        <f t="shared" si="17"/>
        <v>30.38546717943456</v>
      </c>
    </row>
    <row r="77" spans="1:14" ht="14.25" thickBot="1">
      <c r="A77" s="262"/>
      <c r="B77" s="212" t="s">
        <v>24</v>
      </c>
      <c r="C77" s="31">
        <v>1.8313999999999999</v>
      </c>
      <c r="D77" s="31">
        <v>13.6189</v>
      </c>
      <c r="E77" s="31">
        <v>62.224800000000002</v>
      </c>
      <c r="F77" s="12">
        <f t="shared" si="15"/>
        <v>-78.113388873889519</v>
      </c>
      <c r="G77" s="31">
        <v>44</v>
      </c>
      <c r="H77" s="31">
        <v>57216.729899999998</v>
      </c>
      <c r="I77" s="33">
        <v>5</v>
      </c>
      <c r="J77" s="31">
        <v>0</v>
      </c>
      <c r="K77" s="31">
        <v>142</v>
      </c>
      <c r="L77" s="31">
        <v>113.2557</v>
      </c>
      <c r="M77" s="31">
        <f>(K77-L77)/L77*100</f>
        <v>25.380002949078939</v>
      </c>
      <c r="N77" s="205">
        <f t="shared" si="17"/>
        <v>0.38119486680695486</v>
      </c>
    </row>
    <row r="78" spans="1:14" ht="14.25" thickBot="1">
      <c r="A78" s="262"/>
      <c r="B78" s="212" t="s">
        <v>25</v>
      </c>
      <c r="C78" s="33">
        <v>0</v>
      </c>
      <c r="D78" s="33">
        <v>0</v>
      </c>
      <c r="E78" s="31">
        <v>0</v>
      </c>
      <c r="F78" s="12"/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1">
        <v>0</v>
      </c>
      <c r="M78" s="31"/>
      <c r="N78" s="205"/>
    </row>
    <row r="79" spans="1:14" ht="14.25" thickBot="1">
      <c r="A79" s="262"/>
      <c r="B79" s="212" t="s">
        <v>26</v>
      </c>
      <c r="C79" s="31">
        <v>73.099299999999999</v>
      </c>
      <c r="D79" s="31">
        <v>121.7978</v>
      </c>
      <c r="E79" s="31">
        <v>116.74979999999999</v>
      </c>
      <c r="F79" s="12">
        <f>(D79-E79)/E79*100</f>
        <v>4.3237761435137374</v>
      </c>
      <c r="G79" s="31">
        <v>1543</v>
      </c>
      <c r="H79" s="31">
        <v>383521.8</v>
      </c>
      <c r="I79" s="33">
        <v>331</v>
      </c>
      <c r="J79" s="31">
        <v>13.1403</v>
      </c>
      <c r="K79" s="31">
        <v>135.0872</v>
      </c>
      <c r="L79" s="31">
        <v>124.1369</v>
      </c>
      <c r="M79" s="31">
        <f>(K79-L79)/L79*100</f>
        <v>8.8211482645369745</v>
      </c>
      <c r="N79" s="205">
        <f>D79/D209*100</f>
        <v>5.353685978189799</v>
      </c>
    </row>
    <row r="80" spans="1:14" ht="14.25" thickBot="1">
      <c r="A80" s="262"/>
      <c r="B80" s="212" t="s">
        <v>27</v>
      </c>
      <c r="C80" s="31">
        <v>0</v>
      </c>
      <c r="D80" s="31">
        <v>0</v>
      </c>
      <c r="E80" s="31">
        <v>0</v>
      </c>
      <c r="F80" s="12" t="e">
        <f>(D80-E80)/E80*100</f>
        <v>#DIV/0!</v>
      </c>
      <c r="G80" s="31">
        <v>0</v>
      </c>
      <c r="H80" s="31">
        <v>0</v>
      </c>
      <c r="I80" s="33">
        <v>0</v>
      </c>
      <c r="J80" s="31">
        <v>0</v>
      </c>
      <c r="K80" s="31">
        <v>0</v>
      </c>
      <c r="L80" s="31">
        <v>0</v>
      </c>
      <c r="M80" s="31"/>
      <c r="N80" s="205">
        <f>D80/D210*100</f>
        <v>0</v>
      </c>
    </row>
    <row r="81" spans="1:14" ht="14.25" thickBot="1">
      <c r="A81" s="262"/>
      <c r="B81" s="14" t="s">
        <v>28</v>
      </c>
      <c r="C81" s="34">
        <v>0</v>
      </c>
      <c r="D81" s="34">
        <v>0</v>
      </c>
      <c r="E81" s="34">
        <v>0</v>
      </c>
      <c r="F81" s="12" t="e">
        <f>(D81-E81)/E81*100</f>
        <v>#DIV/0!</v>
      </c>
      <c r="G81" s="34">
        <v>0</v>
      </c>
      <c r="H81" s="34">
        <v>0</v>
      </c>
      <c r="I81" s="33">
        <v>0</v>
      </c>
      <c r="J81" s="31">
        <v>0</v>
      </c>
      <c r="K81" s="31">
        <v>0</v>
      </c>
      <c r="L81" s="31">
        <v>0</v>
      </c>
      <c r="M81" s="31"/>
      <c r="N81" s="205">
        <f>D81/D211*100</f>
        <v>0</v>
      </c>
    </row>
    <row r="82" spans="1:14" ht="14.25" thickBot="1">
      <c r="A82" s="262"/>
      <c r="B82" s="14" t="s">
        <v>29</v>
      </c>
      <c r="C82" s="34">
        <v>0</v>
      </c>
      <c r="D82" s="34">
        <v>0</v>
      </c>
      <c r="E82" s="34">
        <v>0</v>
      </c>
      <c r="F82" s="12"/>
      <c r="G82" s="27">
        <v>0</v>
      </c>
      <c r="H82" s="27">
        <v>0</v>
      </c>
      <c r="I82" s="31">
        <v>0</v>
      </c>
      <c r="J82" s="31">
        <v>0</v>
      </c>
      <c r="K82" s="31">
        <v>0</v>
      </c>
      <c r="L82" s="31">
        <v>0</v>
      </c>
      <c r="M82" s="31"/>
      <c r="N82" s="205"/>
    </row>
    <row r="83" spans="1:14" ht="14.25" thickBot="1">
      <c r="A83" s="262"/>
      <c r="B83" s="14" t="s">
        <v>30</v>
      </c>
      <c r="C83" s="34">
        <v>0</v>
      </c>
      <c r="D83" s="34">
        <v>0</v>
      </c>
      <c r="E83" s="34">
        <v>0</v>
      </c>
      <c r="F83" s="12"/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1"/>
      <c r="N83" s="205"/>
    </row>
    <row r="84" spans="1:14" ht="14.25" thickBot="1">
      <c r="A84" s="268"/>
      <c r="B84" s="15" t="s">
        <v>31</v>
      </c>
      <c r="C84" s="16">
        <f t="shared" ref="C84:L84" si="18">C72+C74+C75+C76+C77+C78+C79+C80</f>
        <v>136.53800000000001</v>
      </c>
      <c r="D84" s="16">
        <f t="shared" si="18"/>
        <v>543.37879999999996</v>
      </c>
      <c r="E84" s="16">
        <f t="shared" si="18"/>
        <v>744.13670000000002</v>
      </c>
      <c r="F84" s="17">
        <f>(D84-E84)/E84*100</f>
        <v>-26.978631748709621</v>
      </c>
      <c r="G84" s="16">
        <f t="shared" si="18"/>
        <v>4967</v>
      </c>
      <c r="H84" s="16">
        <f t="shared" si="18"/>
        <v>1020049.7113000001</v>
      </c>
      <c r="I84" s="16">
        <f t="shared" si="18"/>
        <v>692</v>
      </c>
      <c r="J84" s="16">
        <f t="shared" si="18"/>
        <v>31.6587</v>
      </c>
      <c r="K84" s="16">
        <f t="shared" si="18"/>
        <v>568.18959999999993</v>
      </c>
      <c r="L84" s="16">
        <f t="shared" si="18"/>
        <v>576.74479999999994</v>
      </c>
      <c r="M84" s="16">
        <f t="shared" ref="M84:M86" si="19">(K84-L84)/L84*100</f>
        <v>-1.4833597112622454</v>
      </c>
      <c r="N84" s="206">
        <f>D84/D214*100</f>
        <v>1.845484595613597</v>
      </c>
    </row>
    <row r="85" spans="1:14" ht="14.25" thickTop="1">
      <c r="A85" s="261" t="s">
        <v>66</v>
      </c>
      <c r="B85" s="212" t="s">
        <v>19</v>
      </c>
      <c r="C85" s="71">
        <v>39.53</v>
      </c>
      <c r="D85" s="71">
        <v>313.72000000000003</v>
      </c>
      <c r="E85" s="71">
        <v>513.07000000000005</v>
      </c>
      <c r="F85" s="12">
        <f>(D85-E85)/E85*100</f>
        <v>-38.854347360009356</v>
      </c>
      <c r="G85" s="72">
        <v>2327</v>
      </c>
      <c r="H85" s="72">
        <v>177450.8</v>
      </c>
      <c r="I85" s="72">
        <v>374</v>
      </c>
      <c r="J85" s="72">
        <v>83.43</v>
      </c>
      <c r="K85" s="72">
        <v>322.16000000000003</v>
      </c>
      <c r="L85" s="72">
        <v>256.14999999999998</v>
      </c>
      <c r="M85" s="31">
        <f t="shared" si="19"/>
        <v>25.770056607456588</v>
      </c>
      <c r="N85" s="205">
        <f>D85/D202*100</f>
        <v>1.8542068804827085</v>
      </c>
    </row>
    <row r="86" spans="1:14">
      <c r="A86" s="261"/>
      <c r="B86" s="212" t="s">
        <v>20</v>
      </c>
      <c r="C86" s="72">
        <v>16.53</v>
      </c>
      <c r="D86" s="72">
        <v>98.83</v>
      </c>
      <c r="E86" s="72">
        <v>124.24</v>
      </c>
      <c r="F86" s="12">
        <f>(D86-E86)/E86*100</f>
        <v>-20.45235028976175</v>
      </c>
      <c r="G86" s="72">
        <v>938</v>
      </c>
      <c r="H86" s="72">
        <v>18760</v>
      </c>
      <c r="I86" s="72">
        <v>144</v>
      </c>
      <c r="J86" s="72">
        <v>20.190000000000001</v>
      </c>
      <c r="K86" s="72">
        <v>93.78</v>
      </c>
      <c r="L86" s="72">
        <v>125.09</v>
      </c>
      <c r="M86" s="31">
        <f t="shared" si="19"/>
        <v>-25.02997841554081</v>
      </c>
      <c r="N86" s="205">
        <f>D86/D203*100</f>
        <v>2.42232855926239</v>
      </c>
    </row>
    <row r="87" spans="1:14">
      <c r="A87" s="261"/>
      <c r="B87" s="212" t="s">
        <v>21</v>
      </c>
      <c r="C87" s="72"/>
      <c r="D87" s="72"/>
      <c r="E87" s="72"/>
      <c r="F87" s="12"/>
      <c r="G87" s="72"/>
      <c r="H87" s="72"/>
      <c r="I87" s="72"/>
      <c r="J87" s="72"/>
      <c r="K87" s="72"/>
      <c r="L87" s="72"/>
      <c r="M87" s="31"/>
      <c r="N87" s="205"/>
    </row>
    <row r="88" spans="1:14">
      <c r="A88" s="261"/>
      <c r="B88" s="212" t="s">
        <v>22</v>
      </c>
      <c r="C88" s="72"/>
      <c r="D88" s="72">
        <v>3.0000000000000001E-3</v>
      </c>
      <c r="E88" s="72"/>
      <c r="F88" s="12"/>
      <c r="G88" s="72">
        <v>1</v>
      </c>
      <c r="H88" s="72">
        <v>45</v>
      </c>
      <c r="I88" s="72"/>
      <c r="J88" s="72"/>
      <c r="K88" s="72"/>
      <c r="L88" s="72"/>
      <c r="M88" s="31"/>
      <c r="N88" s="205">
        <f>D88/D205*100</f>
        <v>1.1888689670116086E-3</v>
      </c>
    </row>
    <row r="89" spans="1:14">
      <c r="A89" s="261"/>
      <c r="B89" s="212" t="s">
        <v>23</v>
      </c>
      <c r="C89" s="72"/>
      <c r="D89" s="72"/>
      <c r="E89" s="72"/>
      <c r="F89" s="12"/>
      <c r="G89" s="72"/>
      <c r="H89" s="72"/>
      <c r="I89" s="72"/>
      <c r="J89" s="72"/>
      <c r="K89" s="72"/>
      <c r="L89" s="72"/>
      <c r="M89" s="31"/>
      <c r="N89" s="205"/>
    </row>
    <row r="90" spans="1:14">
      <c r="A90" s="261"/>
      <c r="B90" s="212" t="s">
        <v>24</v>
      </c>
      <c r="C90" s="72">
        <v>0.66</v>
      </c>
      <c r="D90" s="72">
        <v>7.42</v>
      </c>
      <c r="E90" s="72">
        <v>9.2100000000000009</v>
      </c>
      <c r="F90" s="12"/>
      <c r="G90" s="72">
        <v>13</v>
      </c>
      <c r="H90" s="72">
        <v>10878</v>
      </c>
      <c r="I90" s="72">
        <v>3</v>
      </c>
      <c r="J90" s="72"/>
      <c r="K90" s="72">
        <v>2.2599999999999998</v>
      </c>
      <c r="L90" s="72">
        <v>0.12</v>
      </c>
      <c r="M90" s="31"/>
      <c r="N90" s="205">
        <f>D90/D207*100</f>
        <v>0.2076868111013081</v>
      </c>
    </row>
    <row r="91" spans="1:14">
      <c r="A91" s="261"/>
      <c r="B91" s="212" t="s">
        <v>25</v>
      </c>
      <c r="C91" s="74"/>
      <c r="D91" s="74"/>
      <c r="E91" s="74"/>
      <c r="F91" s="12"/>
      <c r="G91" s="74"/>
      <c r="H91" s="74"/>
      <c r="I91" s="74"/>
      <c r="J91" s="74"/>
      <c r="K91" s="74"/>
      <c r="L91" s="74"/>
      <c r="M91" s="31"/>
      <c r="N91" s="205"/>
    </row>
    <row r="92" spans="1:14">
      <c r="A92" s="261"/>
      <c r="B92" s="212" t="s">
        <v>26</v>
      </c>
      <c r="C92" s="72">
        <v>0.98</v>
      </c>
      <c r="D92" s="72">
        <v>8.9499999999999993</v>
      </c>
      <c r="E92" s="72">
        <v>3.82</v>
      </c>
      <c r="F92" s="12">
        <f>(D92-E92)/E92*100</f>
        <v>134.29319371727746</v>
      </c>
      <c r="G92" s="72">
        <v>828</v>
      </c>
      <c r="H92" s="72">
        <v>21800.400000000001</v>
      </c>
      <c r="I92" s="72">
        <v>1</v>
      </c>
      <c r="J92" s="72"/>
      <c r="K92" s="72">
        <v>0.03</v>
      </c>
      <c r="L92" s="72">
        <v>0.65</v>
      </c>
      <c r="M92" s="31">
        <f>(K92-L92)/L92*100</f>
        <v>-95.384615384615373</v>
      </c>
      <c r="N92" s="205">
        <f>D92/D209*100</f>
        <v>0.39340192930248902</v>
      </c>
    </row>
    <row r="93" spans="1:14">
      <c r="A93" s="261"/>
      <c r="B93" s="212" t="s">
        <v>27</v>
      </c>
      <c r="C93" s="31"/>
      <c r="D93" s="31"/>
      <c r="E93" s="31"/>
      <c r="F93" s="12"/>
      <c r="G93" s="72"/>
      <c r="H93" s="72"/>
      <c r="I93" s="72"/>
      <c r="J93" s="72"/>
      <c r="K93" s="72"/>
      <c r="L93" s="72"/>
      <c r="M93" s="31"/>
      <c r="N93" s="205"/>
    </row>
    <row r="94" spans="1:14">
      <c r="A94" s="261"/>
      <c r="B94" s="14" t="s">
        <v>28</v>
      </c>
      <c r="C94" s="34"/>
      <c r="D94" s="34"/>
      <c r="E94" s="34"/>
      <c r="F94" s="12"/>
      <c r="G94" s="34"/>
      <c r="H94" s="34"/>
      <c r="I94" s="34"/>
      <c r="J94" s="34"/>
      <c r="K94" s="34"/>
      <c r="L94" s="34"/>
      <c r="M94" s="31"/>
      <c r="N94" s="205"/>
    </row>
    <row r="95" spans="1:14">
      <c r="A95" s="261"/>
      <c r="B95" s="14" t="s">
        <v>29</v>
      </c>
      <c r="C95" s="34"/>
      <c r="D95" s="34"/>
      <c r="E95" s="34"/>
      <c r="F95" s="12"/>
      <c r="G95" s="34"/>
      <c r="H95" s="34"/>
      <c r="I95" s="34"/>
      <c r="J95" s="34"/>
      <c r="K95" s="34"/>
      <c r="L95" s="34"/>
      <c r="M95" s="31"/>
      <c r="N95" s="205"/>
    </row>
    <row r="96" spans="1:14">
      <c r="A96" s="261"/>
      <c r="B96" s="14" t="s">
        <v>30</v>
      </c>
      <c r="C96" s="31"/>
      <c r="D96" s="31"/>
      <c r="E96" s="31"/>
      <c r="F96" s="12"/>
      <c r="G96" s="31"/>
      <c r="H96" s="31"/>
      <c r="I96" s="31"/>
      <c r="J96" s="31"/>
      <c r="K96" s="31"/>
      <c r="L96" s="31"/>
      <c r="M96" s="31"/>
      <c r="N96" s="205"/>
    </row>
    <row r="97" spans="1:14" ht="14.25" thickBot="1">
      <c r="A97" s="286"/>
      <c r="B97" s="15" t="s">
        <v>31</v>
      </c>
      <c r="C97" s="16">
        <f t="shared" ref="C97:L97" si="20">C85+C87+C88+C89+C90+C91+C92+C93</f>
        <v>41.169999999999995</v>
      </c>
      <c r="D97" s="16">
        <f t="shared" si="20"/>
        <v>330.09300000000002</v>
      </c>
      <c r="E97" s="16">
        <f t="shared" si="20"/>
        <v>526.10000000000014</v>
      </c>
      <c r="F97" s="17">
        <f>(D97-E97)/E97*100</f>
        <v>-37.256605208135348</v>
      </c>
      <c r="G97" s="16">
        <f t="shared" si="20"/>
        <v>3169</v>
      </c>
      <c r="H97" s="16">
        <f t="shared" si="20"/>
        <v>210174.19999999998</v>
      </c>
      <c r="I97" s="16">
        <f t="shared" si="20"/>
        <v>378</v>
      </c>
      <c r="J97" s="16">
        <f t="shared" si="20"/>
        <v>83.43</v>
      </c>
      <c r="K97" s="16">
        <f t="shared" si="20"/>
        <v>324.45</v>
      </c>
      <c r="L97" s="16">
        <f t="shared" si="20"/>
        <v>256.91999999999996</v>
      </c>
      <c r="M97" s="16">
        <f t="shared" ref="M97:M99" si="21">(K97-L97)/L97*100</f>
        <v>26.284446520317623</v>
      </c>
      <c r="N97" s="206">
        <f>D97/D214*100</f>
        <v>1.1210992159058821</v>
      </c>
    </row>
    <row r="98" spans="1:14" ht="15" thickTop="1" thickBot="1">
      <c r="A98" s="262" t="s">
        <v>90</v>
      </c>
      <c r="B98" s="212" t="s">
        <v>19</v>
      </c>
      <c r="C98" s="31">
        <v>24.759698</v>
      </c>
      <c r="D98" s="31">
        <v>103.025389</v>
      </c>
      <c r="E98" s="31">
        <v>57.902709999999999</v>
      </c>
      <c r="F98" s="12">
        <f>(D98-E98)/E98*100</f>
        <v>77.928440655022897</v>
      </c>
      <c r="G98" s="31">
        <v>982</v>
      </c>
      <c r="H98" s="31">
        <v>87726.933237999998</v>
      </c>
      <c r="I98" s="31">
        <v>156</v>
      </c>
      <c r="J98" s="31">
        <v>3.9266720000000035</v>
      </c>
      <c r="K98" s="31">
        <v>55.696010000000001</v>
      </c>
      <c r="L98" s="31">
        <v>7.8971</v>
      </c>
      <c r="M98" s="31">
        <f t="shared" si="21"/>
        <v>605.2716820098517</v>
      </c>
      <c r="N98" s="205">
        <f>D98/D202*100</f>
        <v>0.6089200087600648</v>
      </c>
    </row>
    <row r="99" spans="1:14" ht="14.25" thickBot="1">
      <c r="A99" s="262"/>
      <c r="B99" s="212" t="s">
        <v>20</v>
      </c>
      <c r="C99" s="28">
        <v>12.216810000000001</v>
      </c>
      <c r="D99" s="28">
        <v>22.691441000000001</v>
      </c>
      <c r="E99" s="33">
        <v>12.819362</v>
      </c>
      <c r="F99" s="12">
        <f>(D99-E99)/E99*100</f>
        <v>77.009128847441872</v>
      </c>
      <c r="G99" s="31">
        <v>287</v>
      </c>
      <c r="H99" s="31">
        <v>5740</v>
      </c>
      <c r="I99" s="31">
        <v>39</v>
      </c>
      <c r="J99" s="31">
        <v>0.24500000000000011</v>
      </c>
      <c r="K99" s="31">
        <v>2.470901</v>
      </c>
      <c r="L99" s="31">
        <v>2.62</v>
      </c>
      <c r="M99" s="31">
        <f t="shared" si="21"/>
        <v>-5.6908015267175607</v>
      </c>
      <c r="N99" s="205">
        <f>D99/D203*100</f>
        <v>0.55616842644052955</v>
      </c>
    </row>
    <row r="100" spans="1:14" ht="14.25" thickBot="1">
      <c r="A100" s="262"/>
      <c r="B100" s="212" t="s">
        <v>21</v>
      </c>
      <c r="C100" s="31">
        <v>0</v>
      </c>
      <c r="D100" s="31">
        <v>0.84905699999999995</v>
      </c>
      <c r="E100" s="31">
        <v>0.28301900000000002</v>
      </c>
      <c r="F100" s="12"/>
      <c r="G100" s="31">
        <v>1</v>
      </c>
      <c r="H100" s="31">
        <v>200</v>
      </c>
      <c r="I100" s="31"/>
      <c r="J100" s="31"/>
      <c r="K100" s="31"/>
      <c r="L100" s="31"/>
      <c r="M100" s="31"/>
      <c r="N100" s="205"/>
    </row>
    <row r="101" spans="1:14" ht="14.25" thickBot="1">
      <c r="A101" s="262"/>
      <c r="B101" s="212" t="s">
        <v>22</v>
      </c>
      <c r="C101" s="31">
        <v>0</v>
      </c>
      <c r="D101" s="31">
        <v>0</v>
      </c>
      <c r="E101" s="31">
        <v>0</v>
      </c>
      <c r="F101" s="12"/>
      <c r="G101" s="31"/>
      <c r="H101" s="31"/>
      <c r="I101" s="31"/>
      <c r="J101" s="31"/>
      <c r="K101" s="31"/>
      <c r="L101" s="31"/>
      <c r="M101" s="31"/>
      <c r="N101" s="205"/>
    </row>
    <row r="102" spans="1:14" ht="14.25" thickBot="1">
      <c r="A102" s="262"/>
      <c r="B102" s="212" t="s">
        <v>23</v>
      </c>
      <c r="C102" s="31">
        <v>0</v>
      </c>
      <c r="D102" s="31">
        <v>0.81045400000000001</v>
      </c>
      <c r="E102" s="31">
        <v>0</v>
      </c>
      <c r="F102" s="12"/>
      <c r="G102" s="31"/>
      <c r="H102" s="31"/>
      <c r="I102" s="31"/>
      <c r="J102" s="31"/>
      <c r="K102" s="31"/>
      <c r="L102" s="31"/>
      <c r="M102" s="31"/>
      <c r="N102" s="205"/>
    </row>
    <row r="103" spans="1:14" ht="14.25" thickBot="1">
      <c r="A103" s="262"/>
      <c r="B103" s="212" t="s">
        <v>24</v>
      </c>
      <c r="C103" s="31">
        <v>2.5373580000000002</v>
      </c>
      <c r="D103" s="31">
        <v>30.953120000000002</v>
      </c>
      <c r="E103" s="31">
        <v>13.787642000000002</v>
      </c>
      <c r="F103" s="12"/>
      <c r="G103" s="31">
        <v>53</v>
      </c>
      <c r="H103" s="31">
        <v>45343.68</v>
      </c>
      <c r="I103" s="31">
        <v>10</v>
      </c>
      <c r="J103" s="31">
        <v>0.280694</v>
      </c>
      <c r="K103" s="31">
        <v>3.9635379999999998</v>
      </c>
      <c r="L103" s="31"/>
      <c r="M103" s="31"/>
      <c r="N103" s="205">
        <f>D103/D207*100</f>
        <v>0.86638204668950447</v>
      </c>
    </row>
    <row r="104" spans="1:14" ht="14.25" thickBot="1">
      <c r="A104" s="262"/>
      <c r="B104" s="212" t="s">
        <v>25</v>
      </c>
      <c r="C104" s="28"/>
      <c r="D104" s="28"/>
      <c r="E104" s="33"/>
      <c r="F104" s="12"/>
      <c r="G104" s="31"/>
      <c r="H104" s="31"/>
      <c r="I104" s="31"/>
      <c r="J104" s="31"/>
      <c r="K104" s="31"/>
      <c r="L104" s="31"/>
      <c r="M104" s="31"/>
      <c r="N104" s="205"/>
    </row>
    <row r="105" spans="1:14" ht="14.25" thickBot="1">
      <c r="A105" s="262"/>
      <c r="B105" s="212" t="s">
        <v>26</v>
      </c>
      <c r="C105" s="31">
        <v>18.726732000000002</v>
      </c>
      <c r="D105" s="31">
        <v>64.300303</v>
      </c>
      <c r="E105" s="31">
        <v>2.968807</v>
      </c>
      <c r="F105" s="12">
        <f>(D105-E105)/E105*100</f>
        <v>2065.86335858141</v>
      </c>
      <c r="G105" s="31">
        <v>817</v>
      </c>
      <c r="H105" s="31">
        <v>150038.67370000001</v>
      </c>
      <c r="I105" s="31"/>
      <c r="J105" s="31"/>
      <c r="K105" s="31"/>
      <c r="L105" s="31"/>
      <c r="M105" s="31"/>
      <c r="N105" s="205">
        <f>D105/D209*100</f>
        <v>2.8263534363055447</v>
      </c>
    </row>
    <row r="106" spans="1:14" ht="14.25" thickBot="1">
      <c r="A106" s="262"/>
      <c r="B106" s="212" t="s">
        <v>27</v>
      </c>
      <c r="C106" s="31">
        <v>0.25648399999999999</v>
      </c>
      <c r="D106" s="31">
        <v>2.1083910000000001</v>
      </c>
      <c r="E106" s="31">
        <v>0</v>
      </c>
      <c r="F106" s="12"/>
      <c r="G106" s="31">
        <v>30</v>
      </c>
      <c r="H106" s="31">
        <v>26451</v>
      </c>
      <c r="I106" s="31">
        <v>0</v>
      </c>
      <c r="J106" s="31">
        <v>0</v>
      </c>
      <c r="K106" s="31">
        <v>0</v>
      </c>
      <c r="L106" s="31">
        <v>0</v>
      </c>
      <c r="M106" s="31"/>
      <c r="N106" s="205"/>
    </row>
    <row r="107" spans="1:14" ht="14.25" thickBot="1">
      <c r="A107" s="262"/>
      <c r="B107" s="14" t="s">
        <v>28</v>
      </c>
      <c r="C107" s="31"/>
      <c r="D107" s="31"/>
      <c r="E107" s="31"/>
      <c r="F107" s="12"/>
      <c r="G107" s="31"/>
      <c r="H107" s="31"/>
      <c r="I107" s="31"/>
      <c r="J107" s="31"/>
      <c r="K107" s="31"/>
      <c r="L107" s="31"/>
      <c r="M107" s="31"/>
      <c r="N107" s="205"/>
    </row>
    <row r="108" spans="1:14" ht="14.25" thickBot="1">
      <c r="A108" s="262"/>
      <c r="B108" s="14" t="s">
        <v>29</v>
      </c>
      <c r="C108" s="31"/>
      <c r="D108" s="31"/>
      <c r="E108" s="31"/>
      <c r="F108" s="12"/>
      <c r="G108" s="31"/>
      <c r="H108" s="31"/>
      <c r="I108" s="31"/>
      <c r="J108" s="31"/>
      <c r="K108" s="31"/>
      <c r="L108" s="31"/>
      <c r="M108" s="31"/>
      <c r="N108" s="205"/>
    </row>
    <row r="109" spans="1:14" ht="14.25" thickBot="1">
      <c r="A109" s="262"/>
      <c r="B109" s="14" t="s">
        <v>30</v>
      </c>
      <c r="C109" s="31"/>
      <c r="D109" s="31"/>
      <c r="E109" s="31"/>
      <c r="F109" s="12"/>
      <c r="G109" s="31"/>
      <c r="H109" s="31"/>
      <c r="I109" s="31"/>
      <c r="J109" s="31"/>
      <c r="K109" s="31"/>
      <c r="L109" s="31"/>
      <c r="M109" s="31"/>
      <c r="N109" s="205"/>
    </row>
    <row r="110" spans="1:14" ht="14.25" thickBot="1">
      <c r="A110" s="268"/>
      <c r="B110" s="15" t="s">
        <v>31</v>
      </c>
      <c r="C110" s="16">
        <f t="shared" ref="C110:L110" si="22">C98+C100+C101+C102+C103+C104+C105+C106</f>
        <v>46.280272000000004</v>
      </c>
      <c r="D110" s="16">
        <f t="shared" si="22"/>
        <v>202.04671400000004</v>
      </c>
      <c r="E110" s="16">
        <f t="shared" si="22"/>
        <v>74.942177999999998</v>
      </c>
      <c r="F110" s="17">
        <f t="shared" ref="F110:F116" si="23">(D110-E110)/E110*100</f>
        <v>169.60347215956287</v>
      </c>
      <c r="G110" s="16">
        <f t="shared" si="22"/>
        <v>1883</v>
      </c>
      <c r="H110" s="16">
        <f t="shared" si="22"/>
        <v>309760.286938</v>
      </c>
      <c r="I110" s="16">
        <f t="shared" si="22"/>
        <v>166</v>
      </c>
      <c r="J110" s="16">
        <f t="shared" si="22"/>
        <v>4.2073660000000039</v>
      </c>
      <c r="K110" s="16">
        <f t="shared" si="22"/>
        <v>59.659548000000001</v>
      </c>
      <c r="L110" s="16">
        <f t="shared" si="22"/>
        <v>7.8971</v>
      </c>
      <c r="M110" s="16">
        <f t="shared" ref="M110:M112" si="24">(K110-L110)/L110*100</f>
        <v>655.46147319902241</v>
      </c>
      <c r="N110" s="206">
        <f>D110/D214*100</f>
        <v>0.68621392347538435</v>
      </c>
    </row>
    <row r="111" spans="1:14" ht="15" thickTop="1" thickBot="1">
      <c r="A111" s="285" t="s">
        <v>38</v>
      </c>
      <c r="B111" s="18" t="s">
        <v>19</v>
      </c>
      <c r="C111" s="88">
        <v>79.017571000000004</v>
      </c>
      <c r="D111" s="88">
        <v>449.501913</v>
      </c>
      <c r="E111" s="88">
        <v>508.84226699999999</v>
      </c>
      <c r="F111" s="199">
        <f t="shared" si="23"/>
        <v>-11.661836653203967</v>
      </c>
      <c r="G111" s="89">
        <v>2610</v>
      </c>
      <c r="H111" s="89">
        <v>226163.15516200001</v>
      </c>
      <c r="I111" s="89">
        <v>445</v>
      </c>
      <c r="J111" s="89">
        <v>6.5064679999999999</v>
      </c>
      <c r="K111" s="89">
        <v>257.841475</v>
      </c>
      <c r="L111" s="89">
        <v>269.07079099999999</v>
      </c>
      <c r="M111" s="109">
        <f t="shared" si="24"/>
        <v>-4.1733686359141018</v>
      </c>
      <c r="N111" s="207">
        <f t="shared" ref="N111:N116" si="25">D111/D202*100</f>
        <v>2.6567306511371278</v>
      </c>
    </row>
    <row r="112" spans="1:14" ht="14.25" thickBot="1">
      <c r="A112" s="262"/>
      <c r="B112" s="212" t="s">
        <v>20</v>
      </c>
      <c r="C112" s="89">
        <v>24.407008999999999</v>
      </c>
      <c r="D112" s="89">
        <v>85.674436999999998</v>
      </c>
      <c r="E112" s="89">
        <v>95.509551999999999</v>
      </c>
      <c r="F112" s="12">
        <f t="shared" si="23"/>
        <v>-10.297519770587975</v>
      </c>
      <c r="G112" s="89">
        <v>746</v>
      </c>
      <c r="H112" s="89">
        <v>14920</v>
      </c>
      <c r="I112" s="89">
        <v>149</v>
      </c>
      <c r="J112" s="89">
        <v>1.1796500000000001</v>
      </c>
      <c r="K112" s="89">
        <v>86.050272000000007</v>
      </c>
      <c r="L112" s="89">
        <v>107.44705399999999</v>
      </c>
      <c r="M112" s="31">
        <f t="shared" si="24"/>
        <v>-19.913791214787508</v>
      </c>
      <c r="N112" s="205">
        <f t="shared" si="25"/>
        <v>2.0998850100559183</v>
      </c>
    </row>
    <row r="113" spans="1:14" ht="14.25" thickBot="1">
      <c r="A113" s="262"/>
      <c r="B113" s="212" t="s">
        <v>21</v>
      </c>
      <c r="C113" s="89"/>
      <c r="D113" s="89">
        <v>2.5050409999999999</v>
      </c>
      <c r="E113" s="89">
        <v>2.9388969999999999</v>
      </c>
      <c r="F113" s="12">
        <f t="shared" si="23"/>
        <v>-14.762545267833477</v>
      </c>
      <c r="G113" s="89">
        <v>4</v>
      </c>
      <c r="H113" s="89">
        <v>2047.1860999999999</v>
      </c>
      <c r="I113" s="89"/>
      <c r="J113" s="89"/>
      <c r="K113" s="89"/>
      <c r="L113" s="89"/>
      <c r="M113" s="31"/>
      <c r="N113" s="205">
        <f t="shared" si="25"/>
        <v>0.27693660719579655</v>
      </c>
    </row>
    <row r="114" spans="1:14" ht="14.25" thickBot="1">
      <c r="A114" s="262"/>
      <c r="B114" s="212" t="s">
        <v>22</v>
      </c>
      <c r="C114" s="89">
        <v>2.8210000000000002E-3</v>
      </c>
      <c r="D114" s="89">
        <v>0.62261</v>
      </c>
      <c r="E114" s="89">
        <v>0.22320499999999999</v>
      </c>
      <c r="F114" s="12">
        <f t="shared" si="23"/>
        <v>178.94088394077195</v>
      </c>
      <c r="G114" s="89">
        <v>61</v>
      </c>
      <c r="H114" s="89">
        <v>33604</v>
      </c>
      <c r="I114" s="89">
        <v>1</v>
      </c>
      <c r="J114" s="89">
        <v>0.15</v>
      </c>
      <c r="K114" s="89">
        <v>0.15</v>
      </c>
      <c r="L114" s="89"/>
      <c r="M114" s="31"/>
      <c r="N114" s="205">
        <f t="shared" si="25"/>
        <v>0.24673390251703253</v>
      </c>
    </row>
    <row r="115" spans="1:14" ht="14.25" thickBot="1">
      <c r="A115" s="262"/>
      <c r="B115" s="212" t="s">
        <v>23</v>
      </c>
      <c r="C115" s="89">
        <v>0.105754</v>
      </c>
      <c r="D115" s="90">
        <v>0.14113200000000001</v>
      </c>
      <c r="E115" s="90">
        <v>1.6035090000000001</v>
      </c>
      <c r="F115" s="12">
        <f t="shared" si="23"/>
        <v>-91.198552674166464</v>
      </c>
      <c r="G115" s="89">
        <v>24</v>
      </c>
      <c r="H115" s="89">
        <v>7.6</v>
      </c>
      <c r="I115" s="89"/>
      <c r="J115" s="89"/>
      <c r="K115" s="89"/>
      <c r="L115" s="89"/>
      <c r="M115" s="31"/>
      <c r="N115" s="205">
        <f t="shared" si="25"/>
        <v>0.19218514876367249</v>
      </c>
    </row>
    <row r="116" spans="1:14" ht="14.25" thickBot="1">
      <c r="A116" s="262"/>
      <c r="B116" s="212" t="s">
        <v>24</v>
      </c>
      <c r="C116" s="89">
        <v>5.7780000000000001E-3</v>
      </c>
      <c r="D116" s="89">
        <v>3.9404710000000001</v>
      </c>
      <c r="E116" s="89">
        <v>13.598159000000001</v>
      </c>
      <c r="F116" s="12">
        <f t="shared" si="23"/>
        <v>-71.022025849234439</v>
      </c>
      <c r="G116" s="89">
        <v>6</v>
      </c>
      <c r="H116" s="89">
        <v>4912</v>
      </c>
      <c r="I116" s="89">
        <v>14</v>
      </c>
      <c r="J116" s="89">
        <v>2.0254249999999998</v>
      </c>
      <c r="K116" s="89">
        <v>7.5797330000000001</v>
      </c>
      <c r="L116" s="89">
        <v>5.6135359999999999</v>
      </c>
      <c r="M116" s="31">
        <f>(K116-L116)/L116*100</f>
        <v>35.025997873710978</v>
      </c>
      <c r="N116" s="205">
        <f t="shared" si="25"/>
        <v>0.11029432024625103</v>
      </c>
    </row>
    <row r="117" spans="1:14" ht="14.25" thickBot="1">
      <c r="A117" s="262"/>
      <c r="B117" s="212" t="s">
        <v>25</v>
      </c>
      <c r="C117" s="89"/>
      <c r="D117" s="89"/>
      <c r="E117" s="89"/>
      <c r="F117" s="12"/>
      <c r="G117" s="89"/>
      <c r="H117" s="89"/>
      <c r="I117" s="89"/>
      <c r="J117" s="89"/>
      <c r="K117" s="89"/>
      <c r="L117" s="89"/>
      <c r="M117" s="31"/>
      <c r="N117" s="205"/>
    </row>
    <row r="118" spans="1:14" ht="14.25" thickBot="1">
      <c r="A118" s="262"/>
      <c r="B118" s="212" t="s">
        <v>26</v>
      </c>
      <c r="C118" s="89">
        <v>4.3967939999999999</v>
      </c>
      <c r="D118" s="89">
        <v>38.535392999999999</v>
      </c>
      <c r="E118" s="89">
        <v>29.032347000000001</v>
      </c>
      <c r="F118" s="12">
        <f>(D118-E118)/E118*100</f>
        <v>32.732613729093266</v>
      </c>
      <c r="G118" s="89">
        <v>2738</v>
      </c>
      <c r="H118" s="89">
        <v>658635.21</v>
      </c>
      <c r="I118" s="89">
        <v>30</v>
      </c>
      <c r="J118" s="89">
        <v>0.77584299999999995</v>
      </c>
      <c r="K118" s="89">
        <v>8.4127279999999995</v>
      </c>
      <c r="L118" s="89">
        <v>12.146751</v>
      </c>
      <c r="M118" s="31">
        <f>(K118-L118)/L118*100</f>
        <v>-30.740919938179356</v>
      </c>
      <c r="N118" s="205">
        <f>D118/D209*100</f>
        <v>1.6938433466625287</v>
      </c>
    </row>
    <row r="119" spans="1:14" ht="14.25" thickBot="1">
      <c r="A119" s="262"/>
      <c r="B119" s="212" t="s">
        <v>27</v>
      </c>
      <c r="C119" s="89"/>
      <c r="D119" s="91">
        <v>6.0352499999999996</v>
      </c>
      <c r="E119" s="167"/>
      <c r="F119" s="12"/>
      <c r="G119" s="31">
        <v>2</v>
      </c>
      <c r="H119" s="31">
        <v>255.89460800000001</v>
      </c>
      <c r="I119" s="31"/>
      <c r="J119" s="31"/>
      <c r="K119" s="31"/>
      <c r="L119" s="31"/>
      <c r="M119" s="31"/>
      <c r="N119" s="205"/>
    </row>
    <row r="120" spans="1:14" ht="14.25" thickBot="1">
      <c r="A120" s="262"/>
      <c r="B120" s="14" t="s">
        <v>28</v>
      </c>
      <c r="C120" s="90"/>
      <c r="D120" s="92"/>
      <c r="E120" s="93"/>
      <c r="F120" s="12"/>
      <c r="G120" s="34"/>
      <c r="H120" s="34"/>
      <c r="I120" s="34"/>
      <c r="J120" s="34"/>
      <c r="K120" s="34"/>
      <c r="L120" s="34"/>
      <c r="M120" s="31"/>
      <c r="N120" s="205"/>
    </row>
    <row r="121" spans="1:14" ht="14.25" thickBot="1">
      <c r="A121" s="262"/>
      <c r="B121" s="14" t="s">
        <v>29</v>
      </c>
      <c r="C121" s="90"/>
      <c r="D121" s="93"/>
      <c r="E121" s="93"/>
      <c r="F121" s="12"/>
      <c r="G121" s="31"/>
      <c r="H121" s="31"/>
      <c r="I121" s="31"/>
      <c r="J121" s="31"/>
      <c r="K121" s="31"/>
      <c r="L121" s="31"/>
      <c r="M121" s="31"/>
      <c r="N121" s="205"/>
    </row>
    <row r="122" spans="1:14" ht="14.25" thickBot="1">
      <c r="A122" s="262"/>
      <c r="B122" s="14" t="s">
        <v>30</v>
      </c>
      <c r="C122" s="31"/>
      <c r="D122" s="31">
        <v>6.0352499999999996</v>
      </c>
      <c r="E122" s="31"/>
      <c r="F122" s="12"/>
      <c r="G122" s="31">
        <v>2</v>
      </c>
      <c r="H122" s="31">
        <v>255.89460800000001</v>
      </c>
      <c r="I122" s="31"/>
      <c r="J122" s="31"/>
      <c r="K122" s="31"/>
      <c r="L122" s="31"/>
      <c r="M122" s="31"/>
      <c r="N122" s="205"/>
    </row>
    <row r="123" spans="1:14" ht="14.25" thickBot="1">
      <c r="A123" s="268"/>
      <c r="B123" s="15" t="s">
        <v>31</v>
      </c>
      <c r="C123" s="16">
        <f t="shared" ref="C123:L123" si="26">C111+C113+C114+C115+C116+C117+C118+C119</f>
        <v>83.528718000000012</v>
      </c>
      <c r="D123" s="16">
        <f t="shared" si="26"/>
        <v>501.28181000000006</v>
      </c>
      <c r="E123" s="16">
        <f t="shared" si="26"/>
        <v>556.238384</v>
      </c>
      <c r="F123" s="17">
        <f t="shared" ref="F123:F129" si="27">(D123-E123)/E123*100</f>
        <v>-9.8800398499647475</v>
      </c>
      <c r="G123" s="16">
        <f t="shared" si="26"/>
        <v>5445</v>
      </c>
      <c r="H123" s="16">
        <f t="shared" si="26"/>
        <v>925625.04586999991</v>
      </c>
      <c r="I123" s="16">
        <f t="shared" si="26"/>
        <v>490</v>
      </c>
      <c r="J123" s="16">
        <f t="shared" si="26"/>
        <v>9.4577360000000006</v>
      </c>
      <c r="K123" s="16">
        <f t="shared" si="26"/>
        <v>273.98393599999997</v>
      </c>
      <c r="L123" s="16">
        <f t="shared" si="26"/>
        <v>286.83107799999999</v>
      </c>
      <c r="M123" s="16">
        <f t="shared" ref="M123:M125" si="28">(K123-L123)/L123*100</f>
        <v>-4.4789923356910508</v>
      </c>
      <c r="N123" s="206">
        <f>D123/D214*100</f>
        <v>1.702510032442013</v>
      </c>
    </row>
    <row r="124" spans="1:14" ht="14.25" thickTop="1">
      <c r="A124" s="261" t="s">
        <v>40</v>
      </c>
      <c r="B124" s="212" t="s">
        <v>19</v>
      </c>
      <c r="C124" s="34">
        <v>130.80428899999998</v>
      </c>
      <c r="D124" s="34">
        <v>1119.015868</v>
      </c>
      <c r="E124" s="179">
        <v>1249.246592</v>
      </c>
      <c r="F124" s="12">
        <f t="shared" si="27"/>
        <v>-10.424741186726408</v>
      </c>
      <c r="G124" s="180">
        <v>8513</v>
      </c>
      <c r="H124" s="34">
        <v>826230.48838500003</v>
      </c>
      <c r="I124" s="31">
        <v>898</v>
      </c>
      <c r="J124" s="34">
        <v>36.97</v>
      </c>
      <c r="K124" s="31">
        <v>526.33000000000004</v>
      </c>
      <c r="L124" s="34">
        <v>667.43</v>
      </c>
      <c r="M124" s="31">
        <f t="shared" si="28"/>
        <v>-21.140793791109168</v>
      </c>
      <c r="N124" s="205">
        <f t="shared" ref="N124:N129" si="29">D124/D202*100</f>
        <v>6.6138178050966792</v>
      </c>
    </row>
    <row r="125" spans="1:14">
      <c r="A125" s="261"/>
      <c r="B125" s="212" t="s">
        <v>20</v>
      </c>
      <c r="C125" s="34">
        <v>52.026009000000002</v>
      </c>
      <c r="D125" s="34">
        <v>205.666507</v>
      </c>
      <c r="E125" s="179">
        <v>184.63471999999999</v>
      </c>
      <c r="F125" s="12">
        <f t="shared" si="27"/>
        <v>11.391024938321465</v>
      </c>
      <c r="G125" s="180">
        <v>2069</v>
      </c>
      <c r="H125" s="34">
        <v>41420</v>
      </c>
      <c r="I125" s="31">
        <v>247</v>
      </c>
      <c r="J125" s="34">
        <v>9.08</v>
      </c>
      <c r="K125" s="31">
        <v>151.22</v>
      </c>
      <c r="L125" s="34">
        <v>236.38</v>
      </c>
      <c r="M125" s="31">
        <f t="shared" si="28"/>
        <v>-36.026736610542351</v>
      </c>
      <c r="N125" s="205">
        <f t="shared" si="29"/>
        <v>5.0408970311629897</v>
      </c>
    </row>
    <row r="126" spans="1:14">
      <c r="A126" s="261"/>
      <c r="B126" s="212" t="s">
        <v>21</v>
      </c>
      <c r="C126" s="34">
        <v>1.3008839999999999</v>
      </c>
      <c r="D126" s="34">
        <v>50.669854000000001</v>
      </c>
      <c r="E126" s="179">
        <v>56.495793999999997</v>
      </c>
      <c r="F126" s="12">
        <f t="shared" si="27"/>
        <v>-10.312165893269853</v>
      </c>
      <c r="G126" s="180">
        <v>37</v>
      </c>
      <c r="H126" s="34">
        <v>72434.769572000005</v>
      </c>
      <c r="I126" s="31">
        <v>5</v>
      </c>
      <c r="J126" s="34">
        <v>1.62</v>
      </c>
      <c r="K126" s="31">
        <v>3.33</v>
      </c>
      <c r="L126" s="34"/>
      <c r="M126" s="31"/>
      <c r="N126" s="205">
        <f t="shared" si="29"/>
        <v>5.6016398349832848</v>
      </c>
    </row>
    <row r="127" spans="1:14">
      <c r="A127" s="261"/>
      <c r="B127" s="212" t="s">
        <v>22</v>
      </c>
      <c r="C127" s="34">
        <v>0.31867800000000002</v>
      </c>
      <c r="D127" s="34">
        <v>12.83108</v>
      </c>
      <c r="E127" s="179">
        <v>13.484729</v>
      </c>
      <c r="F127" s="12">
        <f t="shared" si="27"/>
        <v>-4.8473276696921364</v>
      </c>
      <c r="G127" s="180">
        <v>700</v>
      </c>
      <c r="H127" s="34">
        <v>42978.700199999999</v>
      </c>
      <c r="I127" s="31">
        <v>29</v>
      </c>
      <c r="J127" s="34">
        <v>7.0000000000000007E-2</v>
      </c>
      <c r="K127" s="31">
        <v>3.13</v>
      </c>
      <c r="L127" s="34">
        <v>0.94</v>
      </c>
      <c r="M127" s="31">
        <f>(K127-L127)/L127*100</f>
        <v>232.97872340425533</v>
      </c>
      <c r="N127" s="205">
        <f t="shared" si="29"/>
        <v>5.084824275081103</v>
      </c>
    </row>
    <row r="128" spans="1:14">
      <c r="A128" s="261"/>
      <c r="B128" s="212" t="s">
        <v>23</v>
      </c>
      <c r="C128" s="34">
        <v>0.79245600000000005</v>
      </c>
      <c r="D128" s="34">
        <v>5.3206810000000004</v>
      </c>
      <c r="E128" s="179">
        <v>5.7742279999999999</v>
      </c>
      <c r="F128" s="12">
        <f t="shared" si="27"/>
        <v>-7.8546777162245673</v>
      </c>
      <c r="G128" s="180">
        <v>47</v>
      </c>
      <c r="H128" s="34">
        <v>47005.52</v>
      </c>
      <c r="I128" s="31"/>
      <c r="J128" s="34"/>
      <c r="K128" s="31"/>
      <c r="L128" s="34"/>
      <c r="M128" s="31"/>
      <c r="N128" s="205">
        <f t="shared" si="29"/>
        <v>7.2453863723963785</v>
      </c>
    </row>
    <row r="129" spans="1:14">
      <c r="A129" s="261"/>
      <c r="B129" s="212" t="s">
        <v>24</v>
      </c>
      <c r="C129" s="34">
        <v>18.314858000000001</v>
      </c>
      <c r="D129" s="34">
        <v>76.652552999999997</v>
      </c>
      <c r="E129" s="179">
        <v>92.456391999999994</v>
      </c>
      <c r="F129" s="12">
        <f t="shared" si="27"/>
        <v>-17.093289774924376</v>
      </c>
      <c r="G129" s="180">
        <v>338</v>
      </c>
      <c r="H129" s="34">
        <v>179669.41500000001</v>
      </c>
      <c r="I129" s="31">
        <v>24</v>
      </c>
      <c r="J129" s="34">
        <v>1.5</v>
      </c>
      <c r="K129" s="31">
        <v>9.34</v>
      </c>
      <c r="L129" s="34">
        <v>8.68</v>
      </c>
      <c r="M129" s="31">
        <f>(K129-L129)/L129*100</f>
        <v>7.603686635944702</v>
      </c>
      <c r="N129" s="205">
        <f t="shared" si="29"/>
        <v>2.145515403685176</v>
      </c>
    </row>
    <row r="130" spans="1:14">
      <c r="A130" s="261"/>
      <c r="B130" s="212" t="s">
        <v>25</v>
      </c>
      <c r="C130" s="34">
        <v>0</v>
      </c>
      <c r="D130" s="34">
        <v>0.84</v>
      </c>
      <c r="E130" s="179">
        <v>0</v>
      </c>
      <c r="F130" s="12"/>
      <c r="G130" s="180">
        <v>1</v>
      </c>
      <c r="H130" s="34">
        <v>42</v>
      </c>
      <c r="I130" s="31"/>
      <c r="J130" s="34"/>
      <c r="K130" s="31"/>
      <c r="L130" s="34"/>
      <c r="M130" s="31"/>
      <c r="N130" s="205"/>
    </row>
    <row r="131" spans="1:14">
      <c r="A131" s="261"/>
      <c r="B131" s="212" t="s">
        <v>26</v>
      </c>
      <c r="C131" s="34">
        <v>9.8425419999999999</v>
      </c>
      <c r="D131" s="34">
        <v>84.763025999999996</v>
      </c>
      <c r="E131" s="179">
        <v>100.906629</v>
      </c>
      <c r="F131" s="12">
        <f>(D131-E131)/E131*100</f>
        <v>-15.998555456648939</v>
      </c>
      <c r="G131" s="180">
        <v>1978</v>
      </c>
      <c r="H131" s="34">
        <v>168064.4</v>
      </c>
      <c r="I131" s="31">
        <v>27</v>
      </c>
      <c r="J131" s="34">
        <v>0.65</v>
      </c>
      <c r="K131" s="31">
        <v>18.75</v>
      </c>
      <c r="L131" s="34">
        <v>17.48</v>
      </c>
      <c r="M131" s="31">
        <f>(K131-L131)/L131*100</f>
        <v>7.2654462242562907</v>
      </c>
      <c r="N131" s="205">
        <f>D131/D209*100</f>
        <v>3.725803124236541</v>
      </c>
    </row>
    <row r="132" spans="1:14">
      <c r="A132" s="261"/>
      <c r="B132" s="212" t="s">
        <v>27</v>
      </c>
      <c r="C132" s="34">
        <v>0</v>
      </c>
      <c r="D132" s="34">
        <v>13.590634</v>
      </c>
      <c r="E132" s="179">
        <v>8.6099350000000001</v>
      </c>
      <c r="F132" s="12">
        <f>(D132-E132)/E132*100</f>
        <v>57.848276438788439</v>
      </c>
      <c r="G132" s="180">
        <v>12</v>
      </c>
      <c r="H132" s="34">
        <v>5439.6538449999998</v>
      </c>
      <c r="I132" s="31"/>
      <c r="J132" s="34"/>
      <c r="K132" s="34"/>
      <c r="L132" s="34">
        <v>0.35</v>
      </c>
      <c r="M132" s="31"/>
      <c r="N132" s="205">
        <f>D132/D210*100</f>
        <v>3.7535091463862256</v>
      </c>
    </row>
    <row r="133" spans="1:14">
      <c r="A133" s="261"/>
      <c r="B133" s="14" t="s">
        <v>28</v>
      </c>
      <c r="C133" s="34">
        <v>0</v>
      </c>
      <c r="D133" s="34">
        <v>0</v>
      </c>
      <c r="E133" s="179">
        <v>0</v>
      </c>
      <c r="F133" s="12"/>
      <c r="G133" s="180">
        <v>0</v>
      </c>
      <c r="H133" s="34">
        <v>0</v>
      </c>
      <c r="I133" s="34"/>
      <c r="J133" s="34"/>
      <c r="K133" s="34"/>
      <c r="L133" s="34"/>
      <c r="M133" s="31"/>
      <c r="N133" s="205"/>
    </row>
    <row r="134" spans="1:14">
      <c r="A134" s="261"/>
      <c r="B134" s="14" t="s">
        <v>29</v>
      </c>
      <c r="C134" s="34">
        <v>0</v>
      </c>
      <c r="D134" s="34">
        <v>1.797183</v>
      </c>
      <c r="E134" s="179">
        <v>3.136447</v>
      </c>
      <c r="F134" s="12"/>
      <c r="G134" s="180">
        <v>3</v>
      </c>
      <c r="H134" s="34">
        <v>1390.641345</v>
      </c>
      <c r="I134" s="34"/>
      <c r="J134" s="34"/>
      <c r="K134" s="34"/>
      <c r="L134" s="34"/>
      <c r="M134" s="31"/>
      <c r="N134" s="205">
        <f>D134/D212*100</f>
        <v>6.7797644073714221</v>
      </c>
    </row>
    <row r="135" spans="1:14">
      <c r="A135" s="261"/>
      <c r="B135" s="14" t="s">
        <v>30</v>
      </c>
      <c r="C135" s="34">
        <v>0</v>
      </c>
      <c r="D135" s="34">
        <v>5.9548420000000002</v>
      </c>
      <c r="E135" s="34">
        <v>0</v>
      </c>
      <c r="F135" s="12"/>
      <c r="G135" s="180">
        <v>1</v>
      </c>
      <c r="H135" s="34">
        <v>350.67399999999998</v>
      </c>
      <c r="I135" s="34"/>
      <c r="J135" s="34"/>
      <c r="K135" s="34"/>
      <c r="L135" s="34"/>
      <c r="M135" s="31"/>
      <c r="N135" s="205"/>
    </row>
    <row r="136" spans="1:14" ht="14.25" thickBot="1">
      <c r="A136" s="286"/>
      <c r="B136" s="15" t="s">
        <v>31</v>
      </c>
      <c r="C136" s="16">
        <f t="shared" ref="C136:L136" si="30">C124+C126+C127+C128+C129+C130+C131+C132</f>
        <v>161.373707</v>
      </c>
      <c r="D136" s="16">
        <f t="shared" si="30"/>
        <v>1363.6836959999996</v>
      </c>
      <c r="E136" s="16">
        <f t="shared" si="30"/>
        <v>1526.974299</v>
      </c>
      <c r="F136" s="17">
        <f>(D136-E136)/E136*100</f>
        <v>-10.693736175319895</v>
      </c>
      <c r="G136" s="16">
        <f t="shared" si="30"/>
        <v>11626</v>
      </c>
      <c r="H136" s="16">
        <f t="shared" si="30"/>
        <v>1341864.9470019999</v>
      </c>
      <c r="I136" s="16">
        <f t="shared" si="30"/>
        <v>983</v>
      </c>
      <c r="J136" s="16">
        <f t="shared" si="30"/>
        <v>40.809999999999995</v>
      </c>
      <c r="K136" s="16">
        <f t="shared" si="30"/>
        <v>560.88000000000011</v>
      </c>
      <c r="L136" s="16">
        <f t="shared" si="30"/>
        <v>694.88</v>
      </c>
      <c r="M136" s="16">
        <f t="shared" ref="M136:M138" si="31">(K136-L136)/L136*100</f>
        <v>-19.283905134699499</v>
      </c>
      <c r="N136" s="206">
        <f>D136/D214*100</f>
        <v>4.6314969488272535</v>
      </c>
    </row>
    <row r="137" spans="1:14" ht="15" thickTop="1" thickBot="1">
      <c r="A137" s="262" t="s">
        <v>41</v>
      </c>
      <c r="B137" s="212" t="s">
        <v>19</v>
      </c>
      <c r="C137" s="71">
        <v>68.52</v>
      </c>
      <c r="D137" s="71">
        <v>323.52</v>
      </c>
      <c r="E137" s="106">
        <v>308.12</v>
      </c>
      <c r="F137" s="200">
        <f>(D137-E137)/E137*100</f>
        <v>4.9980527067376279</v>
      </c>
      <c r="G137" s="72">
        <v>2681</v>
      </c>
      <c r="H137" s="72">
        <v>160971.53</v>
      </c>
      <c r="I137" s="72">
        <v>516</v>
      </c>
      <c r="J137" s="72">
        <v>11.57</v>
      </c>
      <c r="K137" s="107">
        <v>114.83</v>
      </c>
      <c r="L137" s="107">
        <v>28.51</v>
      </c>
      <c r="M137" s="34">
        <f t="shared" si="31"/>
        <v>302.77095755875132</v>
      </c>
      <c r="N137" s="205">
        <f>D137/D202*100</f>
        <v>1.9121286815433052</v>
      </c>
    </row>
    <row r="138" spans="1:14" ht="14.25" thickBot="1">
      <c r="A138" s="262"/>
      <c r="B138" s="212" t="s">
        <v>20</v>
      </c>
      <c r="C138" s="72">
        <v>33.72</v>
      </c>
      <c r="D138" s="72">
        <v>93.72</v>
      </c>
      <c r="E138" s="107">
        <v>46.31</v>
      </c>
      <c r="F138" s="12">
        <f>(D138-E138)/E138*100</f>
        <v>102.375296912114</v>
      </c>
      <c r="G138" s="72">
        <v>1160</v>
      </c>
      <c r="H138" s="72">
        <v>25340</v>
      </c>
      <c r="I138" s="72">
        <v>108</v>
      </c>
      <c r="J138" s="72">
        <v>2.71</v>
      </c>
      <c r="K138" s="72">
        <v>21.54</v>
      </c>
      <c r="L138" s="107">
        <v>10.96</v>
      </c>
      <c r="M138" s="31">
        <f t="shared" si="31"/>
        <v>96.532846715328446</v>
      </c>
      <c r="N138" s="205">
        <f>D138/D203*100</f>
        <v>2.2970821873325025</v>
      </c>
    </row>
    <row r="139" spans="1:14" ht="14.25" thickBot="1">
      <c r="A139" s="262"/>
      <c r="B139" s="212" t="s">
        <v>21</v>
      </c>
      <c r="C139" s="72">
        <v>10.199999999999999</v>
      </c>
      <c r="D139" s="72">
        <v>10.86</v>
      </c>
      <c r="E139" s="107">
        <v>12.2</v>
      </c>
      <c r="F139" s="12"/>
      <c r="G139" s="72">
        <v>2</v>
      </c>
      <c r="H139" s="107">
        <v>6309</v>
      </c>
      <c r="I139" s="107"/>
      <c r="J139" s="107"/>
      <c r="K139" s="107"/>
      <c r="L139" s="107">
        <v>0</v>
      </c>
      <c r="M139" s="31"/>
      <c r="N139" s="205">
        <f>D139/D204*100</f>
        <v>1.2005917484569517</v>
      </c>
    </row>
    <row r="140" spans="1:14" ht="14.25" thickBot="1">
      <c r="A140" s="262"/>
      <c r="B140" s="212" t="s">
        <v>22</v>
      </c>
      <c r="C140" s="72"/>
      <c r="D140" s="72">
        <v>0.65</v>
      </c>
      <c r="E140" s="107">
        <v>0.21</v>
      </c>
      <c r="F140" s="12"/>
      <c r="G140" s="72">
        <v>3</v>
      </c>
      <c r="H140" s="107">
        <v>4400</v>
      </c>
      <c r="I140" s="107"/>
      <c r="J140" s="107"/>
      <c r="K140" s="107"/>
      <c r="L140" s="107">
        <v>0.45</v>
      </c>
      <c r="M140" s="31"/>
      <c r="N140" s="205"/>
    </row>
    <row r="141" spans="1:14" ht="14.25" thickBot="1">
      <c r="A141" s="262"/>
      <c r="B141" s="212" t="s">
        <v>23</v>
      </c>
      <c r="C141" s="72"/>
      <c r="D141" s="72"/>
      <c r="E141" s="107">
        <v>0.08</v>
      </c>
      <c r="F141" s="12"/>
      <c r="G141" s="72"/>
      <c r="H141" s="107"/>
      <c r="I141" s="107"/>
      <c r="J141" s="107"/>
      <c r="K141" s="107"/>
      <c r="L141" s="107"/>
      <c r="M141" s="31"/>
      <c r="N141" s="205">
        <f>D141/D206*100</f>
        <v>0</v>
      </c>
    </row>
    <row r="142" spans="1:14" ht="14.25" thickBot="1">
      <c r="A142" s="262"/>
      <c r="B142" s="212" t="s">
        <v>24</v>
      </c>
      <c r="C142" s="72">
        <v>0.84</v>
      </c>
      <c r="D142" s="72">
        <v>10.08</v>
      </c>
      <c r="E142" s="107">
        <v>10.01</v>
      </c>
      <c r="F142" s="12"/>
      <c r="G142" s="72">
        <v>55</v>
      </c>
      <c r="H142" s="107">
        <v>50926</v>
      </c>
      <c r="I142" s="107">
        <v>1</v>
      </c>
      <c r="J142" s="107"/>
      <c r="K142" s="107">
        <v>1.18</v>
      </c>
      <c r="L142" s="107">
        <v>0</v>
      </c>
      <c r="M142" s="31"/>
      <c r="N142" s="205">
        <f>D142/D207*100</f>
        <v>0.28214057357158839</v>
      </c>
    </row>
    <row r="143" spans="1:14" ht="14.25" thickBot="1">
      <c r="A143" s="262"/>
      <c r="B143" s="212" t="s">
        <v>25</v>
      </c>
      <c r="C143" s="74"/>
      <c r="D143" s="74"/>
      <c r="E143" s="132">
        <v>0</v>
      </c>
      <c r="F143" s="12"/>
      <c r="G143" s="74"/>
      <c r="H143" s="132"/>
      <c r="I143" s="132"/>
      <c r="J143" s="132"/>
      <c r="K143" s="132"/>
      <c r="L143" s="132"/>
      <c r="M143" s="31"/>
      <c r="N143" s="205"/>
    </row>
    <row r="144" spans="1:14" ht="14.25" thickBot="1">
      <c r="A144" s="262"/>
      <c r="B144" s="212" t="s">
        <v>26</v>
      </c>
      <c r="C144" s="72">
        <v>6.2</v>
      </c>
      <c r="D144" s="72">
        <v>16.12</v>
      </c>
      <c r="E144" s="107">
        <v>8.8800000000000008</v>
      </c>
      <c r="F144" s="12"/>
      <c r="G144" s="72">
        <v>78</v>
      </c>
      <c r="H144" s="107">
        <v>232624</v>
      </c>
      <c r="I144" s="107">
        <v>6</v>
      </c>
      <c r="J144" s="107">
        <v>2.74</v>
      </c>
      <c r="K144" s="107">
        <v>4.1399999999999997</v>
      </c>
      <c r="L144" s="107"/>
      <c r="M144" s="31"/>
      <c r="N144" s="205">
        <f>D144/D209*100</f>
        <v>0.70856302797275128</v>
      </c>
    </row>
    <row r="145" spans="1:14" ht="14.25" thickBot="1">
      <c r="A145" s="262"/>
      <c r="B145" s="212" t="s">
        <v>27</v>
      </c>
      <c r="C145" s="72">
        <v>0.13</v>
      </c>
      <c r="D145" s="72">
        <v>0.13</v>
      </c>
      <c r="E145" s="107">
        <v>0</v>
      </c>
      <c r="F145" s="12"/>
      <c r="G145" s="72">
        <v>1</v>
      </c>
      <c r="H145" s="107">
        <v>40</v>
      </c>
      <c r="I145" s="107"/>
      <c r="J145" s="107"/>
      <c r="K145" s="107"/>
      <c r="L145" s="107"/>
      <c r="M145" s="31"/>
      <c r="N145" s="205"/>
    </row>
    <row r="146" spans="1:14" ht="14.25" thickBot="1">
      <c r="A146" s="262"/>
      <c r="B146" s="14" t="s">
        <v>28</v>
      </c>
      <c r="C146" s="75"/>
      <c r="D146" s="75"/>
      <c r="E146" s="124">
        <v>0</v>
      </c>
      <c r="F146" s="12"/>
      <c r="G146" s="75"/>
      <c r="H146" s="124"/>
      <c r="I146" s="124"/>
      <c r="J146" s="124"/>
      <c r="K146" s="124"/>
      <c r="L146" s="124"/>
      <c r="M146" s="31"/>
      <c r="N146" s="205"/>
    </row>
    <row r="147" spans="1:14" ht="14.25" thickBot="1">
      <c r="A147" s="262"/>
      <c r="B147" s="14" t="s">
        <v>29</v>
      </c>
      <c r="C147" s="75"/>
      <c r="D147" s="75"/>
      <c r="E147" s="124">
        <v>0</v>
      </c>
      <c r="F147" s="12"/>
      <c r="G147" s="75"/>
      <c r="H147" s="124"/>
      <c r="I147" s="124"/>
      <c r="J147" s="124"/>
      <c r="K147" s="124"/>
      <c r="L147" s="124"/>
      <c r="M147" s="31"/>
      <c r="N147" s="205"/>
    </row>
    <row r="148" spans="1:14" ht="14.25" thickBot="1">
      <c r="A148" s="262"/>
      <c r="B148" s="14" t="s">
        <v>30</v>
      </c>
      <c r="C148" s="75">
        <v>0.13</v>
      </c>
      <c r="D148" s="75">
        <v>0.13</v>
      </c>
      <c r="E148" s="124">
        <v>0</v>
      </c>
      <c r="F148" s="12"/>
      <c r="G148" s="75">
        <v>1</v>
      </c>
      <c r="H148" s="124">
        <v>40</v>
      </c>
      <c r="I148" s="124">
        <v>0</v>
      </c>
      <c r="J148" s="124">
        <v>0</v>
      </c>
      <c r="K148" s="124">
        <v>0</v>
      </c>
      <c r="L148" s="124">
        <v>0</v>
      </c>
      <c r="M148" s="31"/>
      <c r="N148" s="205"/>
    </row>
    <row r="149" spans="1:14" ht="14.25" thickBot="1">
      <c r="A149" s="268"/>
      <c r="B149" s="15" t="s">
        <v>31</v>
      </c>
      <c r="C149" s="16">
        <f t="shared" ref="C149:L149" si="32">C137+C139+C140+C141+C142+C143+C144+C145</f>
        <v>85.89</v>
      </c>
      <c r="D149" s="16">
        <f t="shared" si="32"/>
        <v>361.35999999999996</v>
      </c>
      <c r="E149" s="16">
        <f t="shared" si="32"/>
        <v>339.49999999999994</v>
      </c>
      <c r="F149" s="17">
        <f t="shared" ref="F149:F155" si="33">(D149-E149)/E149*100</f>
        <v>6.4388807069219496</v>
      </c>
      <c r="G149" s="16">
        <f t="shared" si="32"/>
        <v>2820</v>
      </c>
      <c r="H149" s="16">
        <f t="shared" si="32"/>
        <v>455270.53</v>
      </c>
      <c r="I149" s="16">
        <f t="shared" si="32"/>
        <v>523</v>
      </c>
      <c r="J149" s="16">
        <f t="shared" si="32"/>
        <v>14.31</v>
      </c>
      <c r="K149" s="16">
        <f t="shared" si="32"/>
        <v>120.15</v>
      </c>
      <c r="L149" s="16">
        <f t="shared" si="32"/>
        <v>28.96</v>
      </c>
      <c r="M149" s="16">
        <f>(K149-L149)/L149*100</f>
        <v>314.88259668508289</v>
      </c>
      <c r="N149" s="206">
        <f>D149/D214*100</f>
        <v>1.2272917409934458</v>
      </c>
    </row>
    <row r="150" spans="1:14" ht="15" thickTop="1" thickBot="1">
      <c r="A150" s="262" t="s">
        <v>67</v>
      </c>
      <c r="B150" s="212" t="s">
        <v>19</v>
      </c>
      <c r="C150" s="31">
        <v>43.389688</v>
      </c>
      <c r="D150" s="32">
        <v>343.58443599999998</v>
      </c>
      <c r="E150" s="32">
        <v>462.406272</v>
      </c>
      <c r="F150" s="26">
        <f t="shared" si="33"/>
        <v>-25.696415294297744</v>
      </c>
      <c r="G150" s="31">
        <v>2639</v>
      </c>
      <c r="H150" s="31">
        <v>232460.80251899999</v>
      </c>
      <c r="I150" s="31">
        <v>419</v>
      </c>
      <c r="J150" s="31">
        <v>18.351223000000001</v>
      </c>
      <c r="K150" s="31">
        <v>351.42368099999999</v>
      </c>
      <c r="L150" s="31">
        <v>332.83304500000003</v>
      </c>
      <c r="M150" s="32">
        <f>(K150-L150)/L150*100</f>
        <v>5.5855739925102563</v>
      </c>
      <c r="N150" s="208">
        <f t="shared" ref="N150:N155" si="34">D150/D202*100</f>
        <v>2.0307172805621914</v>
      </c>
    </row>
    <row r="151" spans="1:14" ht="14.25" thickBot="1">
      <c r="A151" s="262"/>
      <c r="B151" s="212" t="s">
        <v>20</v>
      </c>
      <c r="C151" s="31">
        <v>18.241067000000001</v>
      </c>
      <c r="D151" s="32">
        <v>97.338903999999999</v>
      </c>
      <c r="E151" s="31">
        <v>112.91851</v>
      </c>
      <c r="F151" s="26">
        <f t="shared" si="33"/>
        <v>-13.79721181230606</v>
      </c>
      <c r="G151" s="31">
        <v>1126</v>
      </c>
      <c r="H151" s="31">
        <v>22520</v>
      </c>
      <c r="I151" s="31">
        <v>183</v>
      </c>
      <c r="J151" s="31">
        <v>5.0198880000000097</v>
      </c>
      <c r="K151" s="31">
        <v>111.773358</v>
      </c>
      <c r="L151" s="31">
        <v>136.656893</v>
      </c>
      <c r="M151" s="31">
        <f>(K151-L151)/L151*100</f>
        <v>-18.208766827444258</v>
      </c>
      <c r="N151" s="205">
        <f t="shared" si="34"/>
        <v>2.3857817169533555</v>
      </c>
    </row>
    <row r="152" spans="1:14" ht="14.25" thickBot="1">
      <c r="A152" s="262"/>
      <c r="B152" s="212" t="s">
        <v>21</v>
      </c>
      <c r="C152" s="31">
        <v>1.5966530000000001</v>
      </c>
      <c r="D152" s="32">
        <v>20.78097</v>
      </c>
      <c r="E152" s="31">
        <v>23.113973999999999</v>
      </c>
      <c r="F152" s="26">
        <f t="shared" si="33"/>
        <v>-10.093478516502611</v>
      </c>
      <c r="G152" s="31">
        <v>12</v>
      </c>
      <c r="H152" s="31">
        <v>21395.634841999999</v>
      </c>
      <c r="I152" s="31">
        <v>3</v>
      </c>
      <c r="J152" s="31">
        <v>0</v>
      </c>
      <c r="K152" s="31">
        <v>10.727786999999999</v>
      </c>
      <c r="L152" s="31">
        <v>304.35588200000001</v>
      </c>
      <c r="M152" s="31"/>
      <c r="N152" s="205">
        <f t="shared" si="34"/>
        <v>2.2973721092938728</v>
      </c>
    </row>
    <row r="153" spans="1:14" ht="14.25" thickBot="1">
      <c r="A153" s="262"/>
      <c r="B153" s="212" t="s">
        <v>22</v>
      </c>
      <c r="C153" s="31">
        <v>2.11321</v>
      </c>
      <c r="D153" s="32">
        <v>18.301794999999998</v>
      </c>
      <c r="E153" s="31">
        <v>1.3685879999999999</v>
      </c>
      <c r="F153" s="26">
        <f t="shared" si="33"/>
        <v>1237.2757177470503</v>
      </c>
      <c r="G153" s="31">
        <v>47</v>
      </c>
      <c r="H153" s="31">
        <v>238714.5</v>
      </c>
      <c r="I153" s="31">
        <v>3</v>
      </c>
      <c r="J153" s="31">
        <v>0</v>
      </c>
      <c r="K153" s="31">
        <v>0.24299999999999999</v>
      </c>
      <c r="L153" s="31">
        <v>0</v>
      </c>
      <c r="M153" s="31" t="e">
        <f>(K153-L153)/L153*100</f>
        <v>#DIV/0!</v>
      </c>
      <c r="N153" s="205">
        <f t="shared" si="34"/>
        <v>7.2528120387027402</v>
      </c>
    </row>
    <row r="154" spans="1:14" ht="14.25" thickBot="1">
      <c r="A154" s="262"/>
      <c r="B154" s="212" t="s">
        <v>23</v>
      </c>
      <c r="C154" s="31">
        <v>0</v>
      </c>
      <c r="D154" s="32">
        <v>2.2075429999999998</v>
      </c>
      <c r="E154" s="31">
        <v>0</v>
      </c>
      <c r="F154" s="26" t="e">
        <f t="shared" si="33"/>
        <v>#DIV/0!</v>
      </c>
      <c r="G154" s="31">
        <v>13</v>
      </c>
      <c r="H154" s="31">
        <v>520</v>
      </c>
      <c r="I154" s="31">
        <v>0</v>
      </c>
      <c r="J154" s="31">
        <v>0</v>
      </c>
      <c r="K154" s="31">
        <v>0</v>
      </c>
      <c r="L154" s="31">
        <v>0</v>
      </c>
      <c r="M154" s="31"/>
      <c r="N154" s="205">
        <f t="shared" si="34"/>
        <v>3.0061005289884917</v>
      </c>
    </row>
    <row r="155" spans="1:14" ht="14.25" thickBot="1">
      <c r="A155" s="262"/>
      <c r="B155" s="212" t="s">
        <v>24</v>
      </c>
      <c r="C155" s="31">
        <v>1.7506139999999999</v>
      </c>
      <c r="D155" s="32">
        <v>18.838892999999999</v>
      </c>
      <c r="E155" s="31">
        <v>21.444863000000002</v>
      </c>
      <c r="F155" s="26">
        <f t="shared" si="33"/>
        <v>-12.151954526359075</v>
      </c>
      <c r="G155" s="31">
        <v>45</v>
      </c>
      <c r="H155" s="31">
        <v>91694.42</v>
      </c>
      <c r="I155" s="31">
        <v>24</v>
      </c>
      <c r="J155" s="31">
        <v>1.8956770000000001</v>
      </c>
      <c r="K155" s="31">
        <v>5.6234970000000004</v>
      </c>
      <c r="L155" s="31">
        <v>0</v>
      </c>
      <c r="M155" s="31"/>
      <c r="N155" s="205">
        <f t="shared" si="34"/>
        <v>0.52730318218985928</v>
      </c>
    </row>
    <row r="156" spans="1:14" ht="14.25" thickBot="1">
      <c r="A156" s="262"/>
      <c r="B156" s="212" t="s">
        <v>25</v>
      </c>
      <c r="C156" s="31">
        <v>0</v>
      </c>
      <c r="D156" s="32">
        <v>0</v>
      </c>
      <c r="E156" s="33">
        <v>0</v>
      </c>
      <c r="F156" s="26"/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/>
      <c r="N156" s="205"/>
    </row>
    <row r="157" spans="1:14" ht="14.25" thickBot="1">
      <c r="A157" s="262"/>
      <c r="B157" s="212" t="s">
        <v>26</v>
      </c>
      <c r="C157" s="31">
        <v>8.0496289999999995</v>
      </c>
      <c r="D157" s="32">
        <v>39.963706999999999</v>
      </c>
      <c r="E157" s="31">
        <v>93.613011</v>
      </c>
      <c r="F157" s="26">
        <f>(D157-E157)/E157*100</f>
        <v>-57.309666067679423</v>
      </c>
      <c r="G157" s="31">
        <v>861</v>
      </c>
      <c r="H157" s="31">
        <v>301658.90000000002</v>
      </c>
      <c r="I157" s="31">
        <v>39</v>
      </c>
      <c r="J157" s="31">
        <v>2.0024459999999999</v>
      </c>
      <c r="K157" s="31">
        <v>18.470911000000001</v>
      </c>
      <c r="L157" s="31">
        <v>11.573487999999999</v>
      </c>
      <c r="M157" s="31">
        <f>(K157-L157)/L157*100</f>
        <v>59.596752508837461</v>
      </c>
      <c r="N157" s="205">
        <f>D157/D209*100</f>
        <v>1.7566256352937861</v>
      </c>
    </row>
    <row r="158" spans="1:14" ht="14.25" thickBot="1">
      <c r="A158" s="262"/>
      <c r="B158" s="212" t="s">
        <v>27</v>
      </c>
      <c r="C158" s="31">
        <v>0</v>
      </c>
      <c r="D158" s="32">
        <v>0</v>
      </c>
      <c r="E158" s="31">
        <v>0</v>
      </c>
      <c r="F158" s="26" t="e">
        <f>(D158-E158)/E158*100</f>
        <v>#DIV/0!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/>
      <c r="N158" s="205">
        <f>D158/D210*100</f>
        <v>0</v>
      </c>
    </row>
    <row r="159" spans="1:14" ht="14.25" thickBot="1">
      <c r="A159" s="262"/>
      <c r="B159" s="14" t="s">
        <v>28</v>
      </c>
      <c r="C159" s="31">
        <v>0</v>
      </c>
      <c r="D159" s="32">
        <v>0</v>
      </c>
      <c r="E159" s="34">
        <v>0</v>
      </c>
      <c r="F159" s="26"/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/>
      <c r="N159" s="205"/>
    </row>
    <row r="160" spans="1:14" ht="14.25" thickBot="1">
      <c r="A160" s="262"/>
      <c r="B160" s="14" t="s">
        <v>29</v>
      </c>
      <c r="C160" s="31">
        <v>0</v>
      </c>
      <c r="D160" s="32">
        <v>0</v>
      </c>
      <c r="E160" s="34">
        <v>0</v>
      </c>
      <c r="F160" s="26"/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4">
        <v>0</v>
      </c>
      <c r="M160" s="31"/>
      <c r="N160" s="205"/>
    </row>
    <row r="161" spans="1:14" ht="14.25" thickBot="1">
      <c r="A161" s="262"/>
      <c r="B161" s="14" t="s">
        <v>30</v>
      </c>
      <c r="C161" s="31">
        <v>0</v>
      </c>
      <c r="D161" s="32">
        <v>0</v>
      </c>
      <c r="E161" s="34">
        <v>0</v>
      </c>
      <c r="F161" s="26"/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4">
        <v>0</v>
      </c>
      <c r="M161" s="31"/>
      <c r="N161" s="205"/>
    </row>
    <row r="162" spans="1:14" ht="14.25" thickBot="1">
      <c r="A162" s="268"/>
      <c r="B162" s="15" t="s">
        <v>31</v>
      </c>
      <c r="C162" s="16">
        <f t="shared" ref="C162:L162" si="35">C150+C152+C153+C154+C155+C156+C157+C158</f>
        <v>56.899794</v>
      </c>
      <c r="D162" s="16">
        <f t="shared" si="35"/>
        <v>443.67734399999995</v>
      </c>
      <c r="E162" s="16">
        <f t="shared" si="35"/>
        <v>601.94670799999994</v>
      </c>
      <c r="F162" s="17">
        <f t="shared" ref="F162:F168" si="36">(D162-E162)/E162*100</f>
        <v>-26.292919605102323</v>
      </c>
      <c r="G162" s="16">
        <f t="shared" si="35"/>
        <v>3617</v>
      </c>
      <c r="H162" s="16">
        <f t="shared" si="35"/>
        <v>886444.25736100005</v>
      </c>
      <c r="I162" s="16">
        <f t="shared" si="35"/>
        <v>488</v>
      </c>
      <c r="J162" s="16">
        <f t="shared" si="35"/>
        <v>22.249345999999999</v>
      </c>
      <c r="K162" s="16">
        <f t="shared" si="35"/>
        <v>386.48887599999995</v>
      </c>
      <c r="L162" s="16">
        <f t="shared" si="35"/>
        <v>648.76241500000003</v>
      </c>
      <c r="M162" s="16">
        <f t="shared" ref="M162:M164" si="37">(K162-L162)/L162*100</f>
        <v>-40.426746823796819</v>
      </c>
      <c r="N162" s="206">
        <f>D162/D214*100</f>
        <v>1.5068672237024241</v>
      </c>
    </row>
    <row r="163" spans="1:14" ht="15" thickTop="1" thickBot="1">
      <c r="A163" s="285" t="s">
        <v>43</v>
      </c>
      <c r="B163" s="18" t="s">
        <v>19</v>
      </c>
      <c r="C163" s="94">
        <v>1.59</v>
      </c>
      <c r="D163" s="94">
        <v>18.399999999999999</v>
      </c>
      <c r="E163" s="94">
        <v>155.47999999999999</v>
      </c>
      <c r="F163" s="199">
        <f t="shared" si="36"/>
        <v>-88.165680473372774</v>
      </c>
      <c r="G163" s="95">
        <v>74</v>
      </c>
      <c r="H163" s="95">
        <v>7761.04</v>
      </c>
      <c r="I163" s="95">
        <v>28</v>
      </c>
      <c r="J163" s="95">
        <v>10.56</v>
      </c>
      <c r="K163" s="95">
        <v>291.38</v>
      </c>
      <c r="L163" s="95">
        <v>297.52999999999997</v>
      </c>
      <c r="M163" s="34">
        <f t="shared" si="37"/>
        <v>-2.0670184519208075</v>
      </c>
      <c r="N163" s="207">
        <f t="shared" ref="N163:N168" si="38">D163/D202*100</f>
        <v>0.10875113668520284</v>
      </c>
    </row>
    <row r="164" spans="1:14" ht="14.25" thickBot="1">
      <c r="A164" s="262"/>
      <c r="B164" s="212" t="s">
        <v>20</v>
      </c>
      <c r="C164" s="95">
        <v>0.8</v>
      </c>
      <c r="D164" s="95">
        <v>6.16</v>
      </c>
      <c r="E164" s="95">
        <v>36.08</v>
      </c>
      <c r="F164" s="26">
        <f t="shared" si="36"/>
        <v>-82.926829268292678</v>
      </c>
      <c r="G164" s="95">
        <v>55</v>
      </c>
      <c r="H164" s="95">
        <v>1100</v>
      </c>
      <c r="I164" s="95">
        <v>27</v>
      </c>
      <c r="J164" s="95">
        <v>0.02</v>
      </c>
      <c r="K164" s="95">
        <v>45.23</v>
      </c>
      <c r="L164" s="95">
        <v>62</v>
      </c>
      <c r="M164" s="34">
        <f t="shared" si="37"/>
        <v>-27.048387096774203</v>
      </c>
      <c r="N164" s="205">
        <f t="shared" si="38"/>
        <v>0.1509819278058922</v>
      </c>
    </row>
    <row r="165" spans="1:14" ht="14.25" thickBot="1">
      <c r="A165" s="262"/>
      <c r="B165" s="212" t="s">
        <v>21</v>
      </c>
      <c r="C165" s="95">
        <v>0</v>
      </c>
      <c r="D165" s="95">
        <v>0</v>
      </c>
      <c r="E165" s="95">
        <v>0</v>
      </c>
      <c r="F165" s="26" t="e">
        <f t="shared" si="36"/>
        <v>#DIV/0!</v>
      </c>
      <c r="G165" s="95">
        <v>0</v>
      </c>
      <c r="H165" s="95">
        <v>0</v>
      </c>
      <c r="I165" s="95">
        <v>0</v>
      </c>
      <c r="J165" s="95">
        <v>0</v>
      </c>
      <c r="K165" s="95">
        <v>0</v>
      </c>
      <c r="L165" s="95">
        <v>0</v>
      </c>
      <c r="M165" s="34"/>
      <c r="N165" s="205">
        <f t="shared" si="38"/>
        <v>0</v>
      </c>
    </row>
    <row r="166" spans="1:14" ht="14.25" thickBot="1">
      <c r="A166" s="262"/>
      <c r="B166" s="212" t="s">
        <v>22</v>
      </c>
      <c r="C166" s="95">
        <v>0.01</v>
      </c>
      <c r="D166" s="95">
        <v>0.01</v>
      </c>
      <c r="E166" s="95">
        <v>0.15</v>
      </c>
      <c r="F166" s="26">
        <f t="shared" si="36"/>
        <v>-93.333333333333329</v>
      </c>
      <c r="G166" s="95">
        <v>21</v>
      </c>
      <c r="H166" s="95">
        <v>279.35000000000002</v>
      </c>
      <c r="I166" s="95">
        <v>0</v>
      </c>
      <c r="J166" s="95">
        <v>0</v>
      </c>
      <c r="K166" s="95">
        <v>0</v>
      </c>
      <c r="L166" s="95">
        <v>0</v>
      </c>
      <c r="M166" s="34"/>
      <c r="N166" s="205">
        <f t="shared" si="38"/>
        <v>3.962896556705362E-3</v>
      </c>
    </row>
    <row r="167" spans="1:14" ht="14.25" thickBot="1">
      <c r="A167" s="262"/>
      <c r="B167" s="212" t="s">
        <v>23</v>
      </c>
      <c r="C167" s="95">
        <v>0</v>
      </c>
      <c r="D167" s="95">
        <v>0</v>
      </c>
      <c r="E167" s="95">
        <v>4.71</v>
      </c>
      <c r="F167" s="26">
        <f t="shared" si="36"/>
        <v>-100</v>
      </c>
      <c r="G167" s="95">
        <v>0</v>
      </c>
      <c r="H167" s="95">
        <v>-18.239999999999998</v>
      </c>
      <c r="I167" s="95">
        <v>1</v>
      </c>
      <c r="J167" s="95">
        <v>0</v>
      </c>
      <c r="K167" s="95">
        <v>18.32</v>
      </c>
      <c r="L167" s="95">
        <v>0</v>
      </c>
      <c r="M167" s="34" t="e">
        <f>(K167-L167)/L167*100</f>
        <v>#DIV/0!</v>
      </c>
      <c r="N167" s="205">
        <f t="shared" si="38"/>
        <v>0</v>
      </c>
    </row>
    <row r="168" spans="1:14" ht="14.25" thickBot="1">
      <c r="A168" s="262"/>
      <c r="B168" s="212" t="s">
        <v>24</v>
      </c>
      <c r="C168" s="95">
        <v>0.01</v>
      </c>
      <c r="D168" s="95">
        <v>12.3</v>
      </c>
      <c r="E168" s="95">
        <v>6.66</v>
      </c>
      <c r="F168" s="26">
        <f t="shared" si="36"/>
        <v>84.684684684684697</v>
      </c>
      <c r="G168" s="95">
        <v>8</v>
      </c>
      <c r="H168" s="95">
        <v>12940.95</v>
      </c>
      <c r="I168" s="95">
        <v>3</v>
      </c>
      <c r="J168" s="95">
        <v>0</v>
      </c>
      <c r="K168" s="95">
        <v>0.02</v>
      </c>
      <c r="L168" s="95">
        <v>5.61</v>
      </c>
      <c r="M168" s="34"/>
      <c r="N168" s="205">
        <f t="shared" si="38"/>
        <v>0.34427867608437868</v>
      </c>
    </row>
    <row r="169" spans="1:14" ht="14.25" thickBot="1">
      <c r="A169" s="262"/>
      <c r="B169" s="212" t="s">
        <v>25</v>
      </c>
      <c r="C169" s="95">
        <v>0</v>
      </c>
      <c r="D169" s="95">
        <v>33.619999999999997</v>
      </c>
      <c r="E169" s="95">
        <v>0</v>
      </c>
      <c r="F169" s="26"/>
      <c r="G169" s="95">
        <v>5</v>
      </c>
      <c r="H169" s="95">
        <v>336.2</v>
      </c>
      <c r="I169" s="95">
        <v>5</v>
      </c>
      <c r="J169" s="95">
        <v>0</v>
      </c>
      <c r="K169" s="95">
        <v>103.41</v>
      </c>
      <c r="L169" s="95">
        <v>0</v>
      </c>
      <c r="M169" s="34"/>
      <c r="N169" s="205"/>
    </row>
    <row r="170" spans="1:14" ht="14.25" thickBot="1">
      <c r="A170" s="262"/>
      <c r="B170" s="212" t="s">
        <v>26</v>
      </c>
      <c r="C170" s="95">
        <v>0.02</v>
      </c>
      <c r="D170" s="95">
        <v>0.87</v>
      </c>
      <c r="E170" s="95">
        <v>1.58</v>
      </c>
      <c r="F170" s="26">
        <f>(D170-E170)/E170*100</f>
        <v>-44.936708860759495</v>
      </c>
      <c r="G170" s="95">
        <v>16</v>
      </c>
      <c r="H170" s="95">
        <v>2316.84</v>
      </c>
      <c r="I170" s="95">
        <v>1</v>
      </c>
      <c r="J170" s="95">
        <v>0</v>
      </c>
      <c r="K170" s="95">
        <v>0.01</v>
      </c>
      <c r="L170" s="95">
        <v>0.18</v>
      </c>
      <c r="M170" s="34">
        <f>(K170-L170)/L170*100</f>
        <v>-94.444444444444443</v>
      </c>
      <c r="N170" s="205">
        <f>D170/D209*100</f>
        <v>3.8241304859571564E-2</v>
      </c>
    </row>
    <row r="171" spans="1:14" ht="14.25" thickBot="1">
      <c r="A171" s="262"/>
      <c r="B171" s="212" t="s">
        <v>27</v>
      </c>
      <c r="C171" s="98">
        <v>0</v>
      </c>
      <c r="D171" s="98">
        <v>0</v>
      </c>
      <c r="E171" s="98">
        <v>0.19</v>
      </c>
      <c r="F171" s="26">
        <f>(D171-E171)/E171*100</f>
        <v>-100</v>
      </c>
      <c r="G171" s="98">
        <v>0</v>
      </c>
      <c r="H171" s="98">
        <v>0</v>
      </c>
      <c r="I171" s="98">
        <v>0</v>
      </c>
      <c r="J171" s="98">
        <v>0</v>
      </c>
      <c r="K171" s="98">
        <v>0</v>
      </c>
      <c r="L171" s="98">
        <v>0</v>
      </c>
      <c r="M171" s="31"/>
      <c r="N171" s="205">
        <f>D171/D210*100</f>
        <v>0</v>
      </c>
    </row>
    <row r="172" spans="1:14" ht="14.25" thickBot="1">
      <c r="A172" s="262"/>
      <c r="B172" s="14" t="s">
        <v>28</v>
      </c>
      <c r="C172" s="98"/>
      <c r="D172" s="98"/>
      <c r="E172" s="98"/>
      <c r="F172" s="26"/>
      <c r="G172" s="23"/>
      <c r="H172" s="23"/>
      <c r="I172" s="23"/>
      <c r="J172" s="23"/>
      <c r="K172" s="23"/>
      <c r="L172" s="23"/>
      <c r="M172" s="31"/>
      <c r="N172" s="205"/>
    </row>
    <row r="173" spans="1:14" ht="14.25" thickBot="1">
      <c r="A173" s="262"/>
      <c r="B173" s="14" t="s">
        <v>29</v>
      </c>
      <c r="C173" s="31"/>
      <c r="D173" s="31"/>
      <c r="E173" s="31"/>
      <c r="F173" s="26"/>
      <c r="G173" s="31"/>
      <c r="H173" s="31"/>
      <c r="I173" s="31"/>
      <c r="J173" s="31"/>
      <c r="K173" s="31"/>
      <c r="L173" s="31"/>
      <c r="M173" s="31"/>
      <c r="N173" s="205"/>
    </row>
    <row r="174" spans="1:14" ht="14.25" thickBot="1">
      <c r="A174" s="262"/>
      <c r="B174" s="14" t="s">
        <v>30</v>
      </c>
      <c r="C174" s="31"/>
      <c r="D174" s="31"/>
      <c r="E174" s="31"/>
      <c r="F174" s="26"/>
      <c r="G174" s="31"/>
      <c r="H174" s="31"/>
      <c r="I174" s="31"/>
      <c r="J174" s="31"/>
      <c r="K174" s="31"/>
      <c r="L174" s="31"/>
      <c r="M174" s="31"/>
      <c r="N174" s="205"/>
    </row>
    <row r="175" spans="1:14" ht="14.25" thickBot="1">
      <c r="A175" s="268"/>
      <c r="B175" s="15" t="s">
        <v>31</v>
      </c>
      <c r="C175" s="16">
        <f t="shared" ref="C175:L175" si="39">C163+C165+C166+C167+C168+C169+C170+C171</f>
        <v>1.6300000000000001</v>
      </c>
      <c r="D175" s="16">
        <f t="shared" si="39"/>
        <v>65.2</v>
      </c>
      <c r="E175" s="16">
        <f t="shared" si="39"/>
        <v>168.77</v>
      </c>
      <c r="F175" s="17">
        <f>(D175-E175)/E175*100</f>
        <v>-61.367541624696329</v>
      </c>
      <c r="G175" s="16">
        <f t="shared" si="39"/>
        <v>124</v>
      </c>
      <c r="H175" s="16">
        <f t="shared" si="39"/>
        <v>23616.140000000003</v>
      </c>
      <c r="I175" s="16">
        <f t="shared" si="39"/>
        <v>38</v>
      </c>
      <c r="J175" s="16">
        <f t="shared" si="39"/>
        <v>10.56</v>
      </c>
      <c r="K175" s="16">
        <f t="shared" si="39"/>
        <v>413.14</v>
      </c>
      <c r="L175" s="16">
        <f t="shared" si="39"/>
        <v>303.32</v>
      </c>
      <c r="M175" s="16">
        <f t="shared" ref="M175:M178" si="40">(K175-L175)/L175*100</f>
        <v>36.205987076355001</v>
      </c>
      <c r="N175" s="206">
        <f>D175/D214*100</f>
        <v>0.22143962118876653</v>
      </c>
    </row>
    <row r="176" spans="1:14" ht="15" thickTop="1" thickBot="1">
      <c r="A176" s="262" t="s">
        <v>44</v>
      </c>
      <c r="B176" s="212" t="s">
        <v>19</v>
      </c>
      <c r="C176" s="34">
        <v>2.37</v>
      </c>
      <c r="D176" s="34">
        <v>17.37</v>
      </c>
      <c r="E176" s="34">
        <v>28.76</v>
      </c>
      <c r="F176" s="26">
        <f>(D176-E176)/E176*100</f>
        <v>-39.603616133518777</v>
      </c>
      <c r="G176" s="34">
        <v>108</v>
      </c>
      <c r="H176" s="34">
        <v>7015.75</v>
      </c>
      <c r="I176" s="34">
        <v>7</v>
      </c>
      <c r="J176" s="34">
        <v>0.15</v>
      </c>
      <c r="K176" s="34">
        <v>0.83</v>
      </c>
      <c r="L176" s="34">
        <v>12.14</v>
      </c>
      <c r="M176" s="31">
        <f t="shared" si="40"/>
        <v>-93.16309719934101</v>
      </c>
      <c r="N176" s="205">
        <f>D176/D202*100</f>
        <v>0.1026634371859768</v>
      </c>
    </row>
    <row r="177" spans="1:14" ht="14.25" thickBot="1">
      <c r="A177" s="262"/>
      <c r="B177" s="212" t="s">
        <v>20</v>
      </c>
      <c r="C177" s="34">
        <v>0.54</v>
      </c>
      <c r="D177" s="34">
        <v>4.4000000000000004</v>
      </c>
      <c r="E177" s="34">
        <v>7.88</v>
      </c>
      <c r="F177" s="26">
        <f>(D177-E177)/E177*100</f>
        <v>-44.162436548223347</v>
      </c>
      <c r="G177" s="34">
        <v>55</v>
      </c>
      <c r="H177" s="34">
        <v>1100</v>
      </c>
      <c r="I177" s="34">
        <v>4</v>
      </c>
      <c r="J177" s="34">
        <v>0.15</v>
      </c>
      <c r="K177" s="34">
        <v>0.51</v>
      </c>
      <c r="L177" s="34">
        <v>6.63</v>
      </c>
      <c r="M177" s="31">
        <f t="shared" si="40"/>
        <v>-92.307692307692307</v>
      </c>
      <c r="N177" s="205">
        <f>D177/D203*100</f>
        <v>0.10784423414706586</v>
      </c>
    </row>
    <row r="178" spans="1:14" ht="14.25" thickBot="1">
      <c r="A178" s="262"/>
      <c r="B178" s="212" t="s">
        <v>21</v>
      </c>
      <c r="C178" s="34">
        <v>20.3</v>
      </c>
      <c r="D178" s="34">
        <v>35.21</v>
      </c>
      <c r="E178" s="34">
        <v>36.06</v>
      </c>
      <c r="F178" s="26">
        <f>(D178-E178)/E178*100</f>
        <v>-2.3571824736550231</v>
      </c>
      <c r="G178" s="34">
        <v>15</v>
      </c>
      <c r="H178" s="34">
        <v>53104.35</v>
      </c>
      <c r="I178" s="34"/>
      <c r="J178" s="34"/>
      <c r="K178" s="34"/>
      <c r="L178" s="34">
        <v>0.85</v>
      </c>
      <c r="M178" s="31">
        <f t="shared" si="40"/>
        <v>-100</v>
      </c>
      <c r="N178" s="205">
        <f>D178/D204*100</f>
        <v>3.8925262857430267</v>
      </c>
    </row>
    <row r="179" spans="1:14" ht="14.25" thickBot="1">
      <c r="A179" s="262"/>
      <c r="B179" s="212" t="s">
        <v>22</v>
      </c>
      <c r="C179" s="34"/>
      <c r="D179" s="34"/>
      <c r="E179" s="34">
        <v>3.7999999999999999E-2</v>
      </c>
      <c r="F179" s="26">
        <f>(D179-E179)/E179*100</f>
        <v>-100</v>
      </c>
      <c r="G179" s="34"/>
      <c r="H179" s="34"/>
      <c r="I179" s="34"/>
      <c r="J179" s="34"/>
      <c r="K179" s="34"/>
      <c r="L179" s="34"/>
      <c r="M179" s="31"/>
      <c r="N179" s="205">
        <f>D179/D205*100</f>
        <v>0</v>
      </c>
    </row>
    <row r="180" spans="1:14" ht="14.25" thickBot="1">
      <c r="A180" s="262"/>
      <c r="B180" s="212" t="s">
        <v>23</v>
      </c>
      <c r="C180" s="34"/>
      <c r="D180" s="34"/>
      <c r="E180" s="34"/>
      <c r="F180" s="26"/>
      <c r="G180" s="34"/>
      <c r="H180" s="34"/>
      <c r="I180" s="34"/>
      <c r="J180" s="34"/>
      <c r="K180" s="34"/>
      <c r="L180" s="34"/>
      <c r="M180" s="31"/>
      <c r="N180" s="205"/>
    </row>
    <row r="181" spans="1:14" ht="14.25" thickBot="1">
      <c r="A181" s="262"/>
      <c r="B181" s="212" t="s">
        <v>24</v>
      </c>
      <c r="C181" s="34">
        <v>176.13</v>
      </c>
      <c r="D181" s="34">
        <v>451.33</v>
      </c>
      <c r="E181" s="34">
        <v>303.75</v>
      </c>
      <c r="F181" s="26">
        <f>(D181-E181)/E181*100</f>
        <v>48.58600823045267</v>
      </c>
      <c r="G181" s="34">
        <v>1891</v>
      </c>
      <c r="H181" s="34">
        <v>85562.6</v>
      </c>
      <c r="I181" s="34">
        <v>56</v>
      </c>
      <c r="J181" s="34"/>
      <c r="K181" s="34">
        <v>59.5</v>
      </c>
      <c r="L181" s="34">
        <v>1.98</v>
      </c>
      <c r="M181" s="31">
        <f>(K181-L181)/L181*100</f>
        <v>2905.0505050505053</v>
      </c>
      <c r="N181" s="205">
        <f>D181/D207*100</f>
        <v>12.632788201395337</v>
      </c>
    </row>
    <row r="182" spans="1:14" ht="14.25" thickBot="1">
      <c r="A182" s="262"/>
      <c r="B182" s="212" t="s">
        <v>25</v>
      </c>
      <c r="C182" s="34"/>
      <c r="D182" s="34">
        <v>901.7</v>
      </c>
      <c r="E182" s="34">
        <v>1832</v>
      </c>
      <c r="F182" s="26">
        <f>(D182-E182)/E182*100</f>
        <v>-50.780567685589517</v>
      </c>
      <c r="G182" s="34">
        <v>273</v>
      </c>
      <c r="H182" s="34">
        <v>18532</v>
      </c>
      <c r="I182" s="34">
        <v>1322</v>
      </c>
      <c r="J182" s="34">
        <v>10.68</v>
      </c>
      <c r="K182" s="34">
        <v>124.45</v>
      </c>
      <c r="L182" s="34">
        <v>90.31</v>
      </c>
      <c r="M182" s="31">
        <f>(K182-L182)/L182*100</f>
        <v>37.803122577787619</v>
      </c>
      <c r="N182" s="205">
        <f>D182/D208*100</f>
        <v>17.735314782310247</v>
      </c>
    </row>
    <row r="183" spans="1:14" ht="14.25" thickBot="1">
      <c r="A183" s="262"/>
      <c r="B183" s="212" t="s">
        <v>26</v>
      </c>
      <c r="C183" s="34">
        <v>0.13</v>
      </c>
      <c r="D183" s="34">
        <v>8.0299999999999994</v>
      </c>
      <c r="E183" s="34">
        <v>4.95</v>
      </c>
      <c r="F183" s="26">
        <f>(D183-E183)/E183*100</f>
        <v>62.2222222222222</v>
      </c>
      <c r="G183" s="34">
        <v>19</v>
      </c>
      <c r="H183" s="34">
        <v>13200.86</v>
      </c>
      <c r="I183" s="34"/>
      <c r="J183" s="34"/>
      <c r="K183" s="34"/>
      <c r="L183" s="34"/>
      <c r="M183" s="31"/>
      <c r="N183" s="205">
        <f>D183/D209*100</f>
        <v>0.35296284830156277</v>
      </c>
    </row>
    <row r="184" spans="1:14" ht="14.25" thickBot="1">
      <c r="A184" s="262"/>
      <c r="B184" s="212" t="s">
        <v>27</v>
      </c>
      <c r="C184" s="34"/>
      <c r="D184" s="34">
        <v>0.46</v>
      </c>
      <c r="E184" s="34"/>
      <c r="F184" s="12"/>
      <c r="G184" s="34">
        <v>2</v>
      </c>
      <c r="H184" s="34">
        <v>13.97</v>
      </c>
      <c r="I184" s="34"/>
      <c r="J184" s="34"/>
      <c r="K184" s="34"/>
      <c r="L184" s="34"/>
      <c r="M184" s="31"/>
      <c r="N184" s="205"/>
    </row>
    <row r="185" spans="1:14" ht="14.25" thickBot="1">
      <c r="A185" s="262"/>
      <c r="B185" s="14" t="s">
        <v>28</v>
      </c>
      <c r="C185" s="34"/>
      <c r="D185" s="34"/>
      <c r="E185" s="34"/>
      <c r="F185" s="12"/>
      <c r="G185" s="34"/>
      <c r="H185" s="34"/>
      <c r="I185" s="34"/>
      <c r="J185" s="34"/>
      <c r="K185" s="34"/>
      <c r="L185" s="34"/>
      <c r="M185" s="31"/>
      <c r="N185" s="205"/>
    </row>
    <row r="186" spans="1:14" ht="14.25" thickBot="1">
      <c r="A186" s="262"/>
      <c r="B186" s="14" t="s">
        <v>29</v>
      </c>
      <c r="C186" s="31"/>
      <c r="D186" s="31"/>
      <c r="E186" s="31"/>
      <c r="F186" s="12"/>
      <c r="G186" s="31"/>
      <c r="H186" s="31"/>
      <c r="I186" s="31"/>
      <c r="J186" s="31"/>
      <c r="K186" s="31"/>
      <c r="L186" s="31"/>
      <c r="M186" s="31"/>
      <c r="N186" s="205"/>
    </row>
    <row r="187" spans="1:14" ht="14.25" thickBot="1">
      <c r="A187" s="262"/>
      <c r="B187" s="14" t="s">
        <v>30</v>
      </c>
      <c r="C187" s="31"/>
      <c r="D187" s="31"/>
      <c r="E187" s="31"/>
      <c r="F187" s="12"/>
      <c r="G187" s="31"/>
      <c r="H187" s="31"/>
      <c r="I187" s="31"/>
      <c r="J187" s="31"/>
      <c r="K187" s="31"/>
      <c r="L187" s="31"/>
      <c r="M187" s="31"/>
      <c r="N187" s="205"/>
    </row>
    <row r="188" spans="1:14" ht="14.25" thickBot="1">
      <c r="A188" s="268"/>
      <c r="B188" s="15" t="s">
        <v>31</v>
      </c>
      <c r="C188" s="16">
        <f t="shared" ref="C188:L188" si="41">C176+C178+C179+C180+C181+C182+C183+C184</f>
        <v>198.93</v>
      </c>
      <c r="D188" s="16">
        <f t="shared" si="41"/>
        <v>1414.1000000000001</v>
      </c>
      <c r="E188" s="16">
        <f t="shared" si="41"/>
        <v>2205.558</v>
      </c>
      <c r="F188" s="17">
        <f>(D188-E188)/E188*100</f>
        <v>-35.884705820477173</v>
      </c>
      <c r="G188" s="16">
        <f t="shared" si="41"/>
        <v>2308</v>
      </c>
      <c r="H188" s="16">
        <f t="shared" si="41"/>
        <v>177429.53</v>
      </c>
      <c r="I188" s="16">
        <f t="shared" si="41"/>
        <v>1385</v>
      </c>
      <c r="J188" s="16">
        <f t="shared" si="41"/>
        <v>10.83</v>
      </c>
      <c r="K188" s="16">
        <f t="shared" si="41"/>
        <v>184.78</v>
      </c>
      <c r="L188" s="16">
        <f t="shared" si="41"/>
        <v>105.28</v>
      </c>
      <c r="M188" s="16">
        <f>(K188-L188)/L188*100</f>
        <v>75.512917933130694</v>
      </c>
      <c r="N188" s="206">
        <f>D188/D214*100</f>
        <v>4.8027265080220056</v>
      </c>
    </row>
    <row r="189" spans="1:14" ht="14.25" thickTop="1">
      <c r="A189" s="287" t="s">
        <v>47</v>
      </c>
      <c r="B189" s="212" t="s">
        <v>19</v>
      </c>
      <c r="C189" s="71">
        <v>24.46</v>
      </c>
      <c r="D189" s="71">
        <v>139.36000000000001</v>
      </c>
      <c r="E189" s="71">
        <v>220.42</v>
      </c>
      <c r="F189" s="200">
        <f>(D189-E189)/E189*100</f>
        <v>-36.775247255239982</v>
      </c>
      <c r="G189" s="72">
        <v>1053</v>
      </c>
      <c r="H189" s="72">
        <v>118853.06</v>
      </c>
      <c r="I189" s="72">
        <v>177</v>
      </c>
      <c r="J189" s="72">
        <v>18.57</v>
      </c>
      <c r="K189" s="72">
        <v>69.430000000000007</v>
      </c>
      <c r="L189" s="72">
        <v>157.6</v>
      </c>
      <c r="M189" s="34">
        <f>(K189-L189)/L189*100</f>
        <v>-55.945431472081211</v>
      </c>
      <c r="N189" s="209">
        <f>D189/D202*100</f>
        <v>0.82367165263314501</v>
      </c>
    </row>
    <row r="190" spans="1:14">
      <c r="A190" s="288"/>
      <c r="B190" s="212" t="s">
        <v>20</v>
      </c>
      <c r="C190" s="72">
        <v>8.8000000000000007</v>
      </c>
      <c r="D190" s="72">
        <v>16.5</v>
      </c>
      <c r="E190" s="72">
        <v>18.93</v>
      </c>
      <c r="F190" s="12">
        <f>(D190-E190)/E190*100</f>
        <v>-12.836767036450079</v>
      </c>
      <c r="G190" s="72">
        <v>169</v>
      </c>
      <c r="H190" s="72">
        <v>3380</v>
      </c>
      <c r="I190" s="72">
        <v>9</v>
      </c>
      <c r="J190" s="72"/>
      <c r="K190" s="72">
        <v>4.3899999999999997</v>
      </c>
      <c r="L190" s="72">
        <v>29.32</v>
      </c>
      <c r="M190" s="31">
        <f>(K190-L190)/L190*100</f>
        <v>-85.027285129604365</v>
      </c>
      <c r="N190" s="209">
        <f>D190/D203*100</f>
        <v>0.40441587805149692</v>
      </c>
    </row>
    <row r="191" spans="1:14">
      <c r="A191" s="288"/>
      <c r="B191" s="212" t="s">
        <v>21</v>
      </c>
      <c r="C191" s="72"/>
      <c r="D191" s="72">
        <v>4.1900000000000004</v>
      </c>
      <c r="E191" s="72"/>
      <c r="F191" s="12"/>
      <c r="G191" s="72">
        <v>1</v>
      </c>
      <c r="H191" s="72">
        <v>14088.78</v>
      </c>
      <c r="I191" s="72"/>
      <c r="J191" s="72"/>
      <c r="K191" s="72"/>
      <c r="L191" s="72"/>
      <c r="M191" s="31"/>
      <c r="N191" s="209"/>
    </row>
    <row r="192" spans="1:14">
      <c r="A192" s="288"/>
      <c r="B192" s="212" t="s">
        <v>22</v>
      </c>
      <c r="C192" s="72"/>
      <c r="D192" s="72"/>
      <c r="E192" s="72"/>
      <c r="F192" s="12"/>
      <c r="G192" s="72"/>
      <c r="H192" s="72"/>
      <c r="I192" s="72"/>
      <c r="J192" s="72"/>
      <c r="K192" s="72"/>
      <c r="L192" s="72"/>
      <c r="M192" s="31"/>
      <c r="N192" s="209"/>
    </row>
    <row r="193" spans="1:14">
      <c r="A193" s="288"/>
      <c r="B193" s="212" t="s">
        <v>23</v>
      </c>
      <c r="C193" s="72"/>
      <c r="D193" s="72"/>
      <c r="E193" s="72"/>
      <c r="F193" s="12"/>
      <c r="G193" s="72"/>
      <c r="H193" s="72"/>
      <c r="I193" s="72"/>
      <c r="J193" s="72"/>
      <c r="K193" s="72"/>
      <c r="L193" s="72"/>
      <c r="M193" s="31"/>
      <c r="N193" s="209"/>
    </row>
    <row r="194" spans="1:14">
      <c r="A194" s="288"/>
      <c r="B194" s="212" t="s">
        <v>24</v>
      </c>
      <c r="C194" s="72">
        <v>1.46</v>
      </c>
      <c r="D194" s="72">
        <v>5.65</v>
      </c>
      <c r="E194" s="72">
        <v>3.56</v>
      </c>
      <c r="F194" s="12">
        <f>(D194-E194)/E194*100</f>
        <v>58.707865168539328</v>
      </c>
      <c r="G194" s="72">
        <v>2</v>
      </c>
      <c r="H194" s="72">
        <v>1430</v>
      </c>
      <c r="I194" s="72"/>
      <c r="J194" s="72"/>
      <c r="K194" s="72"/>
      <c r="L194" s="72"/>
      <c r="M194" s="31"/>
      <c r="N194" s="209">
        <f>D194/D207*100</f>
        <v>0.15814426990867803</v>
      </c>
    </row>
    <row r="195" spans="1:14">
      <c r="A195" s="288"/>
      <c r="B195" s="212" t="s">
        <v>25</v>
      </c>
      <c r="C195" s="74"/>
      <c r="D195" s="74"/>
      <c r="E195" s="74"/>
      <c r="F195" s="12"/>
      <c r="G195" s="74"/>
      <c r="H195" s="74"/>
      <c r="I195" s="74"/>
      <c r="J195" s="74"/>
      <c r="K195" s="74"/>
      <c r="L195" s="74"/>
      <c r="M195" s="31"/>
      <c r="N195" s="209"/>
    </row>
    <row r="196" spans="1:14">
      <c r="A196" s="288"/>
      <c r="B196" s="212" t="s">
        <v>26</v>
      </c>
      <c r="C196" s="72">
        <v>0.16</v>
      </c>
      <c r="D196" s="72">
        <v>2.89</v>
      </c>
      <c r="E196" s="72">
        <v>1.56</v>
      </c>
      <c r="F196" s="12">
        <f>(D196-E196)/E196*100</f>
        <v>85.256410256410248</v>
      </c>
      <c r="G196" s="72">
        <v>260</v>
      </c>
      <c r="H196" s="72">
        <v>18200.560000000001</v>
      </c>
      <c r="I196" s="72"/>
      <c r="J196" s="72"/>
      <c r="K196" s="72"/>
      <c r="L196" s="72"/>
      <c r="M196" s="31"/>
      <c r="N196" s="209">
        <f>D196/D209*100</f>
        <v>0.12703146097030094</v>
      </c>
    </row>
    <row r="197" spans="1:14">
      <c r="A197" s="288"/>
      <c r="B197" s="212" t="s">
        <v>27</v>
      </c>
      <c r="C197" s="72"/>
      <c r="D197" s="72"/>
      <c r="E197" s="72"/>
      <c r="F197" s="12"/>
      <c r="G197" s="72"/>
      <c r="H197" s="72"/>
      <c r="I197" s="72"/>
      <c r="J197" s="72"/>
      <c r="K197" s="72"/>
      <c r="L197" s="72"/>
      <c r="M197" s="31"/>
      <c r="N197" s="209"/>
    </row>
    <row r="198" spans="1:14">
      <c r="A198" s="288"/>
      <c r="B198" s="14" t="s">
        <v>28</v>
      </c>
      <c r="C198" s="75"/>
      <c r="D198" s="75"/>
      <c r="E198" s="75"/>
      <c r="F198" s="12"/>
      <c r="G198" s="75"/>
      <c r="H198" s="75"/>
      <c r="I198" s="75"/>
      <c r="J198" s="75"/>
      <c r="K198" s="75"/>
      <c r="L198" s="75"/>
      <c r="M198" s="31"/>
      <c r="N198" s="209"/>
    </row>
    <row r="199" spans="1:14">
      <c r="A199" s="288"/>
      <c r="B199" s="14" t="s">
        <v>29</v>
      </c>
      <c r="C199" s="75"/>
      <c r="D199" s="75"/>
      <c r="E199" s="75"/>
      <c r="F199" s="12"/>
      <c r="G199" s="75"/>
      <c r="H199" s="75"/>
      <c r="I199" s="75"/>
      <c r="J199" s="75"/>
      <c r="K199" s="75"/>
      <c r="L199" s="75"/>
      <c r="M199" s="31"/>
      <c r="N199" s="209"/>
    </row>
    <row r="200" spans="1:14">
      <c r="A200" s="288"/>
      <c r="B200" s="14" t="s">
        <v>30</v>
      </c>
      <c r="C200" s="75"/>
      <c r="D200" s="75"/>
      <c r="E200" s="75"/>
      <c r="F200" s="12"/>
      <c r="G200" s="75"/>
      <c r="H200" s="75"/>
      <c r="I200" s="75"/>
      <c r="J200" s="75"/>
      <c r="K200" s="75"/>
      <c r="L200" s="75"/>
      <c r="M200" s="31"/>
      <c r="N200" s="209"/>
    </row>
    <row r="201" spans="1:14" ht="14.25" thickBot="1">
      <c r="A201" s="286"/>
      <c r="B201" s="15" t="s">
        <v>31</v>
      </c>
      <c r="C201" s="16">
        <f t="shared" ref="C201:L201" si="42">C189+C191+C192+C193+C194+C195+C196+C197</f>
        <v>26.080000000000002</v>
      </c>
      <c r="D201" s="16">
        <f t="shared" si="42"/>
        <v>152.09</v>
      </c>
      <c r="E201" s="16">
        <f t="shared" si="42"/>
        <v>225.54</v>
      </c>
      <c r="F201" s="17">
        <f t="shared" ref="F201:F214" si="43">(D201-E201)/E201*100</f>
        <v>-32.566285359581443</v>
      </c>
      <c r="G201" s="16">
        <f t="shared" si="42"/>
        <v>1316</v>
      </c>
      <c r="H201" s="16">
        <f t="shared" si="42"/>
        <v>152572.4</v>
      </c>
      <c r="I201" s="16">
        <f t="shared" si="42"/>
        <v>177</v>
      </c>
      <c r="J201" s="16">
        <f t="shared" si="42"/>
        <v>18.57</v>
      </c>
      <c r="K201" s="16">
        <f t="shared" si="42"/>
        <v>69.430000000000007</v>
      </c>
      <c r="L201" s="16">
        <f t="shared" si="42"/>
        <v>157.6</v>
      </c>
      <c r="M201" s="16">
        <f>(K201-L201)/L201*100</f>
        <v>-55.945431472081211</v>
      </c>
      <c r="N201" s="206">
        <f>D201/D214*100</f>
        <v>0.51654527586809051</v>
      </c>
    </row>
    <row r="202" spans="1:14" ht="15" thickTop="1" thickBot="1">
      <c r="A202" s="261" t="s">
        <v>49</v>
      </c>
      <c r="B202" s="212" t="s">
        <v>19</v>
      </c>
      <c r="C202" s="32">
        <f>C7+C20+C33+C46+C59+C72+C85+C98+C111+C124+C137+C150+C163+C176+C189</f>
        <v>2389.4704550000001</v>
      </c>
      <c r="D202" s="32">
        <f>D7+D20+D33+D46+D59+D72+D85+D98+D111+D124+D137+D150+D163+D176+D189</f>
        <v>16919.363384</v>
      </c>
      <c r="E202" s="32">
        <f>E7+E20+E33+E46+E59+E72+E85+E98+E111+E124+E137+E150+E163+E176+E189</f>
        <v>19746.336067999993</v>
      </c>
      <c r="F202" s="26">
        <f t="shared" si="43"/>
        <v>-14.316441664239957</v>
      </c>
      <c r="G202" s="32">
        <f t="shared" ref="G202:L213" si="44">G7+G20+G33+G46+G59+G72+G85+G98+G111+G124+G137+G150+G163+G176+G189</f>
        <v>118964</v>
      </c>
      <c r="H202" s="32">
        <f t="shared" si="44"/>
        <v>10275399.614503996</v>
      </c>
      <c r="I202" s="32">
        <f t="shared" si="44"/>
        <v>15996</v>
      </c>
      <c r="J202" s="32">
        <f t="shared" si="44"/>
        <v>1263.836902999999</v>
      </c>
      <c r="K202" s="32">
        <f t="shared" si="44"/>
        <v>11731.647748999996</v>
      </c>
      <c r="L202" s="32">
        <f t="shared" si="44"/>
        <v>10428.519651823684</v>
      </c>
      <c r="M202" s="32">
        <f t="shared" ref="M202:M214" si="45">(K202-L202)/L202*100</f>
        <v>12.495810917405018</v>
      </c>
      <c r="N202" s="208">
        <f>D202/D214*100</f>
        <v>57.46345733908047</v>
      </c>
    </row>
    <row r="203" spans="1:14" ht="14.25" thickBot="1">
      <c r="A203" s="262"/>
      <c r="B203" s="212" t="s">
        <v>20</v>
      </c>
      <c r="C203" s="32">
        <f t="shared" ref="C203:E213" si="46">C8+C21+C34+C47+C60+C73+C86+C99+C112+C125+C138+C151+C164+C177+C190</f>
        <v>776.34466199999986</v>
      </c>
      <c r="D203" s="32">
        <f t="shared" si="46"/>
        <v>4079.958502</v>
      </c>
      <c r="E203" s="32">
        <f t="shared" si="46"/>
        <v>4297.9486520000009</v>
      </c>
      <c r="F203" s="12">
        <f t="shared" si="43"/>
        <v>-5.0719579885758241</v>
      </c>
      <c r="G203" s="32">
        <f>G8+G21+G34+G47+G60+G73+G86+G99+G112+G125+G138+G151+G164+G177+G190</f>
        <v>54894</v>
      </c>
      <c r="H203" s="32">
        <f>H8+H21+H34+H47+H60+H73+H86+H99+H112+H125+H138+H151+H164+H177+H190</f>
        <v>1099809.2</v>
      </c>
      <c r="I203" s="32">
        <f t="shared" si="44"/>
        <v>6777</v>
      </c>
      <c r="J203" s="32">
        <f t="shared" si="44"/>
        <v>413.93227599999994</v>
      </c>
      <c r="K203" s="32">
        <f t="shared" si="44"/>
        <v>3956.1082650000003</v>
      </c>
      <c r="L203" s="32">
        <f t="shared" si="44"/>
        <v>3543.385950055665</v>
      </c>
      <c r="M203" s="31">
        <f t="shared" si="45"/>
        <v>11.647681645795643</v>
      </c>
      <c r="N203" s="205">
        <f>D203/D214*100</f>
        <v>13.856816950134467</v>
      </c>
    </row>
    <row r="204" spans="1:14" ht="14.25" thickBot="1">
      <c r="A204" s="262"/>
      <c r="B204" s="212" t="s">
        <v>21</v>
      </c>
      <c r="C204" s="32">
        <f t="shared" si="46"/>
        <v>93.698122999999896</v>
      </c>
      <c r="D204" s="32">
        <f t="shared" si="46"/>
        <v>904.55394300000012</v>
      </c>
      <c r="E204" s="32">
        <f t="shared" si="46"/>
        <v>897.75577000000021</v>
      </c>
      <c r="F204" s="12">
        <f t="shared" si="43"/>
        <v>0.75724080280763939</v>
      </c>
      <c r="G204" s="32">
        <f t="shared" ref="G204:H213" si="47">G9+G22+G35+G48+G61+G74+G87+G100+G113+G126+G139+G152+G165+G178+G191</f>
        <v>1946</v>
      </c>
      <c r="H204" s="32">
        <f>H9+H22+H35+H48+H61+H74+H87+H100+H113+H126+H139+H152+H165+H178+H191</f>
        <v>1118764.4743120002</v>
      </c>
      <c r="I204" s="32">
        <f t="shared" si="44"/>
        <v>129</v>
      </c>
      <c r="J204" s="32">
        <f t="shared" si="44"/>
        <v>13.59296900000038</v>
      </c>
      <c r="K204" s="32">
        <f t="shared" si="44"/>
        <v>2271.4984849999996</v>
      </c>
      <c r="L204" s="32">
        <f t="shared" si="44"/>
        <v>1023.325882</v>
      </c>
      <c r="M204" s="31">
        <f t="shared" si="45"/>
        <v>121.9721522688898</v>
      </c>
      <c r="N204" s="205">
        <f>D204/D214*100</f>
        <v>3.0721485043362753</v>
      </c>
    </row>
    <row r="205" spans="1:14" ht="14.25" thickBot="1">
      <c r="A205" s="262"/>
      <c r="B205" s="212" t="s">
        <v>22</v>
      </c>
      <c r="C205" s="32">
        <f t="shared" si="46"/>
        <v>20.155473999999998</v>
      </c>
      <c r="D205" s="32">
        <f t="shared" si="46"/>
        <v>252.34067700000003</v>
      </c>
      <c r="E205" s="32">
        <f t="shared" si="46"/>
        <v>162.79020600000004</v>
      </c>
      <c r="F205" s="12">
        <f t="shared" si="43"/>
        <v>55.009741187992574</v>
      </c>
      <c r="G205" s="32">
        <f t="shared" si="47"/>
        <v>24807</v>
      </c>
      <c r="H205" s="32">
        <f t="shared" si="47"/>
        <v>624759.47519999999</v>
      </c>
      <c r="I205" s="32">
        <f t="shared" si="44"/>
        <v>934</v>
      </c>
      <c r="J205" s="32">
        <f t="shared" si="44"/>
        <v>16.289655</v>
      </c>
      <c r="K205" s="32">
        <f t="shared" si="44"/>
        <v>71.159702999999993</v>
      </c>
      <c r="L205" s="32">
        <f t="shared" si="44"/>
        <v>81.489999999999995</v>
      </c>
      <c r="M205" s="31">
        <f t="shared" si="45"/>
        <v>-12.676766474414041</v>
      </c>
      <c r="N205" s="205">
        <f>D205/D214*100</f>
        <v>0.85702797431590327</v>
      </c>
    </row>
    <row r="206" spans="1:14" ht="14.25" thickBot="1">
      <c r="A206" s="262"/>
      <c r="B206" s="212" t="s">
        <v>23</v>
      </c>
      <c r="C206" s="32">
        <f t="shared" si="46"/>
        <v>8.594462</v>
      </c>
      <c r="D206" s="32">
        <f t="shared" si="46"/>
        <v>73.435434999999998</v>
      </c>
      <c r="E206" s="32">
        <f t="shared" si="46"/>
        <v>59.131636999999998</v>
      </c>
      <c r="F206" s="12">
        <f t="shared" si="43"/>
        <v>24.189754800801474</v>
      </c>
      <c r="G206" s="32">
        <f t="shared" si="47"/>
        <v>1584</v>
      </c>
      <c r="H206" s="32">
        <f t="shared" si="47"/>
        <v>286077.49631000002</v>
      </c>
      <c r="I206" s="32">
        <f t="shared" si="44"/>
        <v>14</v>
      </c>
      <c r="J206" s="32">
        <f t="shared" si="44"/>
        <v>0</v>
      </c>
      <c r="K206" s="32">
        <f t="shared" si="44"/>
        <v>26.882580000000001</v>
      </c>
      <c r="L206" s="32">
        <f t="shared" si="44"/>
        <v>8.89</v>
      </c>
      <c r="M206" s="31">
        <f t="shared" si="45"/>
        <v>202.39122609673791</v>
      </c>
      <c r="N206" s="205">
        <f>D206/D214*100</f>
        <v>0.24940973785632339</v>
      </c>
    </row>
    <row r="207" spans="1:14" ht="14.25" thickBot="1">
      <c r="A207" s="262"/>
      <c r="B207" s="212" t="s">
        <v>24</v>
      </c>
      <c r="C207" s="32">
        <f t="shared" si="46"/>
        <v>700.68780800000002</v>
      </c>
      <c r="D207" s="32">
        <f t="shared" si="46"/>
        <v>3572.687144</v>
      </c>
      <c r="E207" s="32">
        <f t="shared" si="46"/>
        <v>2590.6583690000002</v>
      </c>
      <c r="F207" s="12">
        <f t="shared" si="43"/>
        <v>37.906533209898498</v>
      </c>
      <c r="G207" s="32">
        <f t="shared" si="47"/>
        <v>6311</v>
      </c>
      <c r="H207" s="32">
        <f t="shared" si="47"/>
        <v>2233019.7957020001</v>
      </c>
      <c r="I207" s="32">
        <f t="shared" si="44"/>
        <v>570</v>
      </c>
      <c r="J207" s="32">
        <f t="shared" si="44"/>
        <v>270.20087199999995</v>
      </c>
      <c r="K207" s="32">
        <f t="shared" si="44"/>
        <v>1407.2024760000002</v>
      </c>
      <c r="L207" s="32">
        <f t="shared" si="44"/>
        <v>539.05205599999999</v>
      </c>
      <c r="M207" s="31">
        <f t="shared" si="45"/>
        <v>161.05131412391833</v>
      </c>
      <c r="N207" s="205">
        <f>D207/D214*100</f>
        <v>12.133964536707611</v>
      </c>
    </row>
    <row r="208" spans="1:14" ht="14.25" thickBot="1">
      <c r="A208" s="262"/>
      <c r="B208" s="212" t="s">
        <v>25</v>
      </c>
      <c r="C208" s="32">
        <f t="shared" si="46"/>
        <v>243.34898500000028</v>
      </c>
      <c r="D208" s="32">
        <f t="shared" si="46"/>
        <v>5084.2063479999997</v>
      </c>
      <c r="E208" s="32">
        <f t="shared" si="46"/>
        <v>7948.68</v>
      </c>
      <c r="F208" s="12">
        <f t="shared" si="43"/>
        <v>-36.037098637761247</v>
      </c>
      <c r="G208" s="32">
        <f t="shared" si="47"/>
        <v>2678</v>
      </c>
      <c r="H208" s="32">
        <f t="shared" si="47"/>
        <v>109982.88100000001</v>
      </c>
      <c r="I208" s="32">
        <f t="shared" si="44"/>
        <v>3610</v>
      </c>
      <c r="J208" s="32">
        <f t="shared" si="44"/>
        <v>78.340448000000094</v>
      </c>
      <c r="K208" s="32">
        <f t="shared" si="44"/>
        <v>1703.6715810000003</v>
      </c>
      <c r="L208" s="32">
        <f t="shared" si="44"/>
        <v>490.21</v>
      </c>
      <c r="M208" s="31">
        <f t="shared" si="45"/>
        <v>247.53913241263956</v>
      </c>
      <c r="N208" s="205">
        <f>D208/D214*100</f>
        <v>17.267557174028251</v>
      </c>
    </row>
    <row r="209" spans="1:14" ht="14.25" thickBot="1">
      <c r="A209" s="262"/>
      <c r="B209" s="212" t="s">
        <v>26</v>
      </c>
      <c r="C209" s="32">
        <f t="shared" si="46"/>
        <v>422.7229530000007</v>
      </c>
      <c r="D209" s="32">
        <f t="shared" si="46"/>
        <v>2275.0269720000006</v>
      </c>
      <c r="E209" s="32">
        <f t="shared" si="46"/>
        <v>1813.8476580000001</v>
      </c>
      <c r="F209" s="12">
        <f t="shared" si="43"/>
        <v>25.425471205697054</v>
      </c>
      <c r="G209" s="32">
        <f t="shared" si="47"/>
        <v>95552</v>
      </c>
      <c r="H209" s="32">
        <f t="shared" si="47"/>
        <v>20844595.937699996</v>
      </c>
      <c r="I209" s="32">
        <f t="shared" si="44"/>
        <v>1588</v>
      </c>
      <c r="J209" s="32">
        <f t="shared" si="44"/>
        <v>81.472458000000003</v>
      </c>
      <c r="K209" s="32">
        <f t="shared" si="44"/>
        <v>675.12503700000002</v>
      </c>
      <c r="L209" s="32">
        <f t="shared" si="44"/>
        <v>461.38717100000002</v>
      </c>
      <c r="M209" s="31">
        <f t="shared" si="45"/>
        <v>46.325056142490787</v>
      </c>
      <c r="N209" s="205">
        <f>D209/D214*100</f>
        <v>7.7267041545077717</v>
      </c>
    </row>
    <row r="210" spans="1:14" ht="14.25" thickBot="1">
      <c r="A210" s="262"/>
      <c r="B210" s="212" t="s">
        <v>27</v>
      </c>
      <c r="C210" s="32">
        <f t="shared" si="46"/>
        <v>12.906193</v>
      </c>
      <c r="D210" s="32">
        <f t="shared" si="46"/>
        <v>362.07808399999999</v>
      </c>
      <c r="E210" s="32">
        <f t="shared" si="46"/>
        <v>140.959935</v>
      </c>
      <c r="F210" s="12">
        <f t="shared" si="43"/>
        <v>156.86595556389835</v>
      </c>
      <c r="G210" s="32">
        <f t="shared" si="47"/>
        <v>194</v>
      </c>
      <c r="H210" s="32">
        <f t="shared" si="47"/>
        <v>128993.24425299998</v>
      </c>
      <c r="I210" s="32">
        <f t="shared" si="44"/>
        <v>2</v>
      </c>
      <c r="J210" s="32">
        <f t="shared" si="44"/>
        <v>0</v>
      </c>
      <c r="K210" s="32">
        <f t="shared" si="44"/>
        <v>6.3800000000000008</v>
      </c>
      <c r="L210" s="32">
        <f t="shared" si="44"/>
        <v>0.35</v>
      </c>
      <c r="M210" s="31">
        <f t="shared" si="45"/>
        <v>1722.8571428571431</v>
      </c>
      <c r="N210" s="205">
        <f>D210/D214*100</f>
        <v>1.2297305791673985</v>
      </c>
    </row>
    <row r="211" spans="1:14" ht="14.25" thickBot="1">
      <c r="A211" s="262"/>
      <c r="B211" s="14" t="s">
        <v>28</v>
      </c>
      <c r="C211" s="32">
        <f t="shared" si="46"/>
        <v>0.56150900000000004</v>
      </c>
      <c r="D211" s="32">
        <f t="shared" si="46"/>
        <v>117.93231400000001</v>
      </c>
      <c r="E211" s="32">
        <f t="shared" si="46"/>
        <v>49.72</v>
      </c>
      <c r="F211" s="12">
        <f t="shared" si="43"/>
        <v>137.19290828640388</v>
      </c>
      <c r="G211" s="32">
        <f t="shared" si="47"/>
        <v>34</v>
      </c>
      <c r="H211" s="32">
        <f t="shared" si="47"/>
        <v>28884.41</v>
      </c>
      <c r="I211" s="32">
        <f t="shared" si="44"/>
        <v>1</v>
      </c>
      <c r="J211" s="32">
        <f t="shared" si="44"/>
        <v>0</v>
      </c>
      <c r="K211" s="32">
        <f t="shared" si="44"/>
        <v>3.68</v>
      </c>
      <c r="L211" s="32">
        <f t="shared" si="44"/>
        <v>0</v>
      </c>
      <c r="M211" s="31" t="e">
        <f t="shared" si="45"/>
        <v>#DIV/0!</v>
      </c>
      <c r="N211" s="205">
        <f>D211/D214*100</f>
        <v>0.40053507573734154</v>
      </c>
    </row>
    <row r="212" spans="1:14" ht="14.25" thickBot="1">
      <c r="A212" s="262"/>
      <c r="B212" s="14" t="s">
        <v>29</v>
      </c>
      <c r="C212" s="32">
        <f t="shared" si="46"/>
        <v>2.5901999999999998</v>
      </c>
      <c r="D212" s="32">
        <f t="shared" si="46"/>
        <v>26.508045000000003</v>
      </c>
      <c r="E212" s="32">
        <f t="shared" si="46"/>
        <v>23.736447000000002</v>
      </c>
      <c r="F212" s="12">
        <f t="shared" si="43"/>
        <v>11.67654956952909</v>
      </c>
      <c r="G212" s="32">
        <f t="shared" si="47"/>
        <v>29</v>
      </c>
      <c r="H212" s="32">
        <f t="shared" si="47"/>
        <v>8330.3771450000004</v>
      </c>
      <c r="I212" s="32">
        <f t="shared" si="44"/>
        <v>1</v>
      </c>
      <c r="J212" s="32">
        <f t="shared" si="44"/>
        <v>0</v>
      </c>
      <c r="K212" s="32">
        <f t="shared" si="44"/>
        <v>2.7</v>
      </c>
      <c r="L212" s="32">
        <f t="shared" si="44"/>
        <v>0</v>
      </c>
      <c r="M212" s="31" t="e">
        <f t="shared" si="45"/>
        <v>#DIV/0!</v>
      </c>
      <c r="N212" s="205">
        <f>D212/D214*100</f>
        <v>9.0029623362803332E-2</v>
      </c>
    </row>
    <row r="213" spans="1:14" ht="14.25" thickBot="1">
      <c r="A213" s="262"/>
      <c r="B213" s="14" t="s">
        <v>30</v>
      </c>
      <c r="C213" s="32">
        <f t="shared" si="46"/>
        <v>9.4935629999999911</v>
      </c>
      <c r="D213" s="32">
        <f t="shared" si="46"/>
        <v>209.230795</v>
      </c>
      <c r="E213" s="32">
        <f t="shared" si="46"/>
        <v>61.84</v>
      </c>
      <c r="F213" s="12">
        <f t="shared" si="43"/>
        <v>238.34216526520052</v>
      </c>
      <c r="G213" s="32">
        <f t="shared" si="47"/>
        <v>92</v>
      </c>
      <c r="H213" s="32">
        <f t="shared" si="47"/>
        <v>61840.148608000003</v>
      </c>
      <c r="I213" s="32">
        <f t="shared" si="44"/>
        <v>0</v>
      </c>
      <c r="J213" s="32">
        <f t="shared" si="44"/>
        <v>0</v>
      </c>
      <c r="K213" s="32">
        <f t="shared" si="44"/>
        <v>0</v>
      </c>
      <c r="L213" s="32">
        <f t="shared" si="44"/>
        <v>0</v>
      </c>
      <c r="M213" s="31" t="e">
        <f t="shared" si="45"/>
        <v>#DIV/0!</v>
      </c>
      <c r="N213" s="205">
        <f>D213/D214*100</f>
        <v>0.71061331266601946</v>
      </c>
    </row>
    <row r="214" spans="1:14" ht="14.25" thickBot="1">
      <c r="A214" s="263"/>
      <c r="B214" s="35" t="s">
        <v>31</v>
      </c>
      <c r="C214" s="36">
        <f t="shared" ref="C214:L214" si="48">C202+C204+C205+C206+C207+C208+C209+C210</f>
        <v>3891.5844530000008</v>
      </c>
      <c r="D214" s="36">
        <f t="shared" si="48"/>
        <v>29443.691986999998</v>
      </c>
      <c r="E214" s="36">
        <f>E202+E204+E205+E206+E207+E208+E209+E210</f>
        <v>33360.159642999992</v>
      </c>
      <c r="F214" s="201">
        <f t="shared" si="43"/>
        <v>-11.73995477812946</v>
      </c>
      <c r="G214" s="36">
        <f t="shared" si="48"/>
        <v>252036</v>
      </c>
      <c r="H214" s="36">
        <f t="shared" si="48"/>
        <v>35621592.918980993</v>
      </c>
      <c r="I214" s="36">
        <f t="shared" si="48"/>
        <v>22843</v>
      </c>
      <c r="J214" s="36">
        <f t="shared" si="48"/>
        <v>1723.7333049999993</v>
      </c>
      <c r="K214" s="36">
        <f t="shared" si="48"/>
        <v>17893.567610999999</v>
      </c>
      <c r="L214" s="36">
        <f t="shared" si="48"/>
        <v>13033.224760823683</v>
      </c>
      <c r="M214" s="36">
        <f t="shared" si="45"/>
        <v>37.29194377730618</v>
      </c>
      <c r="N214" s="210">
        <f>D214/D214*100</f>
        <v>100</v>
      </c>
    </row>
    <row r="219" spans="1:14">
      <c r="A219" s="215" t="s">
        <v>124</v>
      </c>
      <c r="B219" s="215"/>
      <c r="C219" s="215"/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</row>
    <row r="220" spans="1:14">
      <c r="A220" s="215"/>
      <c r="B220" s="215"/>
      <c r="C220" s="215"/>
      <c r="D220" s="215"/>
      <c r="E220" s="215"/>
      <c r="F220" s="215"/>
      <c r="G220" s="215"/>
      <c r="H220" s="215"/>
      <c r="I220" s="215"/>
      <c r="J220" s="215"/>
      <c r="K220" s="215"/>
      <c r="L220" s="215"/>
      <c r="M220" s="215"/>
      <c r="N220" s="215"/>
    </row>
    <row r="221" spans="1:14" ht="14.25" thickBot="1">
      <c r="A221" s="253" t="str">
        <f>A3</f>
        <v>财字3号表                                             （2021年1-9月）                                           单位：万元</v>
      </c>
      <c r="B221" s="253"/>
      <c r="C221" s="253"/>
      <c r="D221" s="253"/>
      <c r="E221" s="253"/>
      <c r="F221" s="253"/>
      <c r="G221" s="253"/>
      <c r="H221" s="253"/>
      <c r="I221" s="253"/>
      <c r="J221" s="253"/>
      <c r="K221" s="253"/>
      <c r="L221" s="253"/>
      <c r="M221" s="253"/>
      <c r="N221" s="253"/>
    </row>
    <row r="222" spans="1:14" ht="14.25" thickBot="1">
      <c r="A222" s="219" t="s">
        <v>2</v>
      </c>
      <c r="B222" s="37" t="s">
        <v>3</v>
      </c>
      <c r="C222" s="225" t="s">
        <v>4</v>
      </c>
      <c r="D222" s="225"/>
      <c r="E222" s="225"/>
      <c r="F222" s="254"/>
      <c r="G222" s="217" t="s">
        <v>5</v>
      </c>
      <c r="H222" s="254"/>
      <c r="I222" s="217" t="s">
        <v>6</v>
      </c>
      <c r="J222" s="226"/>
      <c r="K222" s="226"/>
      <c r="L222" s="226"/>
      <c r="M222" s="226"/>
      <c r="N222" s="222" t="s">
        <v>7</v>
      </c>
    </row>
    <row r="223" spans="1:14" ht="14.25" thickBot="1">
      <c r="A223" s="219"/>
      <c r="B223" s="24" t="s">
        <v>8</v>
      </c>
      <c r="C223" s="227" t="s">
        <v>9</v>
      </c>
      <c r="D223" s="227" t="s">
        <v>10</v>
      </c>
      <c r="E223" s="227" t="s">
        <v>11</v>
      </c>
      <c r="F223" s="154" t="s">
        <v>12</v>
      </c>
      <c r="G223" s="227" t="s">
        <v>13</v>
      </c>
      <c r="H223" s="218" t="s">
        <v>14</v>
      </c>
      <c r="I223" s="212" t="s">
        <v>13</v>
      </c>
      <c r="J223" s="255" t="s">
        <v>15</v>
      </c>
      <c r="K223" s="256"/>
      <c r="L223" s="257"/>
      <c r="M223" s="97" t="s">
        <v>12</v>
      </c>
      <c r="N223" s="223"/>
    </row>
    <row r="224" spans="1:14" ht="14.25" thickBot="1">
      <c r="A224" s="219"/>
      <c r="B224" s="38" t="s">
        <v>16</v>
      </c>
      <c r="C224" s="228"/>
      <c r="D224" s="228"/>
      <c r="E224" s="228"/>
      <c r="F224" s="202" t="s">
        <v>17</v>
      </c>
      <c r="G224" s="258"/>
      <c r="H224" s="218"/>
      <c r="I224" s="24" t="s">
        <v>18</v>
      </c>
      <c r="J224" s="213" t="s">
        <v>9</v>
      </c>
      <c r="K224" s="25" t="s">
        <v>10</v>
      </c>
      <c r="L224" s="213" t="s">
        <v>11</v>
      </c>
      <c r="M224" s="212" t="s">
        <v>17</v>
      </c>
      <c r="N224" s="211" t="s">
        <v>17</v>
      </c>
    </row>
    <row r="225" spans="1:14" ht="14.25" thickBot="1">
      <c r="A225" s="262"/>
      <c r="B225" s="212" t="s">
        <v>19</v>
      </c>
      <c r="C225" s="71">
        <v>411.11740200000003</v>
      </c>
      <c r="D225" s="71">
        <v>2607.8396469999998</v>
      </c>
      <c r="E225" s="71">
        <v>3203.62</v>
      </c>
      <c r="F225" s="12">
        <f t="shared" ref="F225:F232" si="49">(D225-E225)/E225*100</f>
        <v>-18.59709806406503</v>
      </c>
      <c r="G225" s="75">
        <v>18739</v>
      </c>
      <c r="H225" s="75">
        <v>1737105.04</v>
      </c>
      <c r="I225" s="75">
        <v>2189</v>
      </c>
      <c r="J225" s="72">
        <v>204.97116299999999</v>
      </c>
      <c r="K225" s="72">
        <v>1627.927081</v>
      </c>
      <c r="L225" s="72">
        <v>1778.65</v>
      </c>
      <c r="M225" s="31">
        <f t="shared" ref="M225:M232" si="50">(K225-L225)/L225*100</f>
        <v>-8.4740066342450753</v>
      </c>
      <c r="N225" s="205">
        <f t="shared" ref="N225:N233" si="51">D225/D381*100</f>
        <v>34.225781494692413</v>
      </c>
    </row>
    <row r="226" spans="1:14" ht="14.25" thickBot="1">
      <c r="A226" s="262"/>
      <c r="B226" s="212" t="s">
        <v>20</v>
      </c>
      <c r="C226" s="71">
        <v>131.651252</v>
      </c>
      <c r="D226" s="71">
        <v>741.72922500000004</v>
      </c>
      <c r="E226" s="71">
        <v>842.41</v>
      </c>
      <c r="F226" s="12">
        <f t="shared" si="49"/>
        <v>-11.951517076008111</v>
      </c>
      <c r="G226" s="75">
        <v>9800</v>
      </c>
      <c r="H226" s="75">
        <v>196093.6</v>
      </c>
      <c r="I226" s="75">
        <v>1124</v>
      </c>
      <c r="J226" s="72">
        <v>115.033227</v>
      </c>
      <c r="K226" s="72">
        <v>642.22551599999997</v>
      </c>
      <c r="L226" s="72">
        <v>596.51</v>
      </c>
      <c r="M226" s="31">
        <f t="shared" si="50"/>
        <v>7.6638306147424142</v>
      </c>
      <c r="N226" s="205">
        <f t="shared" si="51"/>
        <v>37.633470136118405</v>
      </c>
    </row>
    <row r="227" spans="1:14" ht="14.25" thickBot="1">
      <c r="A227" s="262"/>
      <c r="B227" s="212" t="s">
        <v>21</v>
      </c>
      <c r="C227" s="71">
        <v>2.8038050000000099</v>
      </c>
      <c r="D227" s="71">
        <v>640.77068699999995</v>
      </c>
      <c r="E227" s="71">
        <v>148.53</v>
      </c>
      <c r="F227" s="12">
        <f t="shared" si="49"/>
        <v>331.40825893758836</v>
      </c>
      <c r="G227" s="75">
        <v>78</v>
      </c>
      <c r="H227" s="75">
        <v>231928.53</v>
      </c>
      <c r="I227" s="75">
        <v>12</v>
      </c>
      <c r="J227" s="72">
        <v>0</v>
      </c>
      <c r="K227" s="72">
        <v>475.77524899999997</v>
      </c>
      <c r="L227" s="72">
        <v>27.95</v>
      </c>
      <c r="M227" s="31">
        <f t="shared" si="50"/>
        <v>1602.2370268336313</v>
      </c>
      <c r="N227" s="205">
        <f t="shared" si="51"/>
        <v>92.937333961917048</v>
      </c>
    </row>
    <row r="228" spans="1:14" ht="14.25" thickBot="1">
      <c r="A228" s="262"/>
      <c r="B228" s="212" t="s">
        <v>22</v>
      </c>
      <c r="C228" s="71">
        <v>5.0841189999999896</v>
      </c>
      <c r="D228" s="71">
        <v>65.365119000000007</v>
      </c>
      <c r="E228" s="71">
        <v>57.65</v>
      </c>
      <c r="F228" s="12">
        <f t="shared" si="49"/>
        <v>13.382686903729416</v>
      </c>
      <c r="G228" s="75">
        <v>5008</v>
      </c>
      <c r="H228" s="75">
        <v>84334.8</v>
      </c>
      <c r="I228" s="75">
        <v>190</v>
      </c>
      <c r="J228" s="72">
        <v>7.569</v>
      </c>
      <c r="K228" s="72">
        <v>21.505299999999998</v>
      </c>
      <c r="L228" s="72">
        <v>20.05</v>
      </c>
      <c r="M228" s="31">
        <f t="shared" si="50"/>
        <v>7.258354114713204</v>
      </c>
      <c r="N228" s="205">
        <f t="shared" si="51"/>
        <v>50.161052253486062</v>
      </c>
    </row>
    <row r="229" spans="1:14" ht="14.25" thickBot="1">
      <c r="A229" s="262"/>
      <c r="B229" s="212" t="s">
        <v>23</v>
      </c>
      <c r="C229" s="71">
        <v>2.161454</v>
      </c>
      <c r="D229" s="71">
        <v>16.060237000000001</v>
      </c>
      <c r="E229" s="71">
        <v>15.03</v>
      </c>
      <c r="F229" s="12">
        <f t="shared" si="49"/>
        <v>6.8545375914837088</v>
      </c>
      <c r="G229" s="75">
        <v>1692</v>
      </c>
      <c r="H229" s="75">
        <v>12109.61</v>
      </c>
      <c r="I229" s="75">
        <v>0</v>
      </c>
      <c r="J229" s="72">
        <v>0</v>
      </c>
      <c r="K229" s="72">
        <v>0</v>
      </c>
      <c r="L229" s="72">
        <v>0.64</v>
      </c>
      <c r="M229" s="31">
        <f t="shared" si="50"/>
        <v>-100</v>
      </c>
      <c r="N229" s="205">
        <f t="shared" si="51"/>
        <v>43.083932996405501</v>
      </c>
    </row>
    <row r="230" spans="1:14" ht="14.25" thickBot="1">
      <c r="A230" s="262"/>
      <c r="B230" s="212" t="s">
        <v>24</v>
      </c>
      <c r="C230" s="71">
        <v>49.950899999999997</v>
      </c>
      <c r="D230" s="71">
        <v>238.08238600000001</v>
      </c>
      <c r="E230" s="71">
        <v>259.83</v>
      </c>
      <c r="F230" s="12">
        <f t="shared" si="49"/>
        <v>-8.3699395758765238</v>
      </c>
      <c r="G230" s="75">
        <v>748</v>
      </c>
      <c r="H230" s="75">
        <v>300342.17</v>
      </c>
      <c r="I230" s="75">
        <v>232</v>
      </c>
      <c r="J230" s="72">
        <v>2.0981590000000101</v>
      </c>
      <c r="K230" s="72">
        <v>67.530578000000006</v>
      </c>
      <c r="L230" s="72">
        <v>131.79</v>
      </c>
      <c r="M230" s="31">
        <f t="shared" si="50"/>
        <v>-48.758951362015317</v>
      </c>
      <c r="N230" s="205">
        <f t="shared" si="51"/>
        <v>33.225891745709184</v>
      </c>
    </row>
    <row r="231" spans="1:14" ht="14.25" thickBot="1">
      <c r="A231" s="262"/>
      <c r="B231" s="212" t="s">
        <v>25</v>
      </c>
      <c r="C231" s="71">
        <v>164.780981</v>
      </c>
      <c r="D231" s="71">
        <v>1741.7679430000001</v>
      </c>
      <c r="E231" s="71">
        <v>1133.51</v>
      </c>
      <c r="F231" s="12">
        <f t="shared" si="49"/>
        <v>53.661453626346486</v>
      </c>
      <c r="G231" s="75">
        <v>572</v>
      </c>
      <c r="H231" s="75">
        <v>51016.12</v>
      </c>
      <c r="I231" s="75">
        <v>2051</v>
      </c>
      <c r="J231" s="72">
        <v>16.647991000000001</v>
      </c>
      <c r="K231" s="72">
        <v>64.119626999999994</v>
      </c>
      <c r="L231" s="72">
        <v>264.49</v>
      </c>
      <c r="M231" s="31">
        <f t="shared" si="50"/>
        <v>-75.757258497485736</v>
      </c>
      <c r="N231" s="205">
        <f t="shared" si="51"/>
        <v>40.607124563051087</v>
      </c>
    </row>
    <row r="232" spans="1:14" ht="14.25" thickBot="1">
      <c r="A232" s="262"/>
      <c r="B232" s="212" t="s">
        <v>26</v>
      </c>
      <c r="C232" s="71">
        <v>136.23455899999999</v>
      </c>
      <c r="D232" s="71">
        <v>401.421403</v>
      </c>
      <c r="E232" s="71">
        <v>286.31</v>
      </c>
      <c r="F232" s="12">
        <f t="shared" si="49"/>
        <v>40.205163284551709</v>
      </c>
      <c r="G232" s="75">
        <v>12190</v>
      </c>
      <c r="H232" s="75">
        <v>3579428.25</v>
      </c>
      <c r="I232" s="75">
        <v>221</v>
      </c>
      <c r="J232" s="72">
        <v>61.361618999999997</v>
      </c>
      <c r="K232" s="72">
        <v>775.26966700000003</v>
      </c>
      <c r="L232" s="72">
        <v>106.69</v>
      </c>
      <c r="M232" s="31">
        <f t="shared" si="50"/>
        <v>626.65635673446434</v>
      </c>
      <c r="N232" s="205">
        <f t="shared" si="51"/>
        <v>26.956718135863834</v>
      </c>
    </row>
    <row r="233" spans="1:14" ht="14.25" thickBot="1">
      <c r="A233" s="262"/>
      <c r="B233" s="212" t="s">
        <v>27</v>
      </c>
      <c r="C233" s="11">
        <v>0.85</v>
      </c>
      <c r="D233" s="11">
        <v>20.99</v>
      </c>
      <c r="E233" s="11">
        <v>0.35</v>
      </c>
      <c r="F233" s="12"/>
      <c r="G233" s="13">
        <v>18</v>
      </c>
      <c r="H233" s="13">
        <v>19045.939999999999</v>
      </c>
      <c r="I233" s="13">
        <v>0</v>
      </c>
      <c r="J233" s="23"/>
      <c r="K233" s="23"/>
      <c r="L233" s="23"/>
      <c r="M233" s="31"/>
      <c r="N233" s="205">
        <f t="shared" si="51"/>
        <v>93.782937403128557</v>
      </c>
    </row>
    <row r="234" spans="1:14" ht="14.25" thickBot="1">
      <c r="A234" s="262"/>
      <c r="B234" s="14" t="s">
        <v>28</v>
      </c>
      <c r="C234" s="11"/>
      <c r="D234" s="11"/>
      <c r="E234" s="11"/>
      <c r="F234" s="12"/>
      <c r="G234" s="13"/>
      <c r="H234" s="13"/>
      <c r="I234" s="13"/>
      <c r="J234" s="23"/>
      <c r="K234" s="23"/>
      <c r="L234" s="23"/>
      <c r="M234" s="31"/>
      <c r="N234" s="205"/>
    </row>
    <row r="235" spans="1:14" ht="14.25" thickBot="1">
      <c r="A235" s="262"/>
      <c r="B235" s="14" t="s">
        <v>29</v>
      </c>
      <c r="C235" s="11">
        <v>0</v>
      </c>
      <c r="D235" s="11">
        <v>4</v>
      </c>
      <c r="E235" s="11"/>
      <c r="F235" s="12"/>
      <c r="G235" s="13">
        <v>3</v>
      </c>
      <c r="H235" s="13">
        <v>3002.06</v>
      </c>
      <c r="I235" s="13">
        <v>0</v>
      </c>
      <c r="J235" s="23"/>
      <c r="K235" s="23"/>
      <c r="L235" s="23"/>
      <c r="M235" s="31"/>
      <c r="N235" s="205"/>
    </row>
    <row r="236" spans="1:14" ht="14.25" thickBot="1">
      <c r="A236" s="262"/>
      <c r="B236" s="14" t="s">
        <v>30</v>
      </c>
      <c r="C236" s="11">
        <v>0.48925099999999999</v>
      </c>
      <c r="D236" s="11">
        <v>16.63</v>
      </c>
      <c r="E236" s="11"/>
      <c r="F236" s="12"/>
      <c r="G236" s="13">
        <v>13</v>
      </c>
      <c r="H236" s="13">
        <v>15993.41</v>
      </c>
      <c r="I236" s="13">
        <v>0</v>
      </c>
      <c r="J236" s="23"/>
      <c r="K236" s="23"/>
      <c r="L236" s="23"/>
      <c r="M236" s="31"/>
      <c r="N236" s="205">
        <f>D236/D392*100</f>
        <v>95.982561301862901</v>
      </c>
    </row>
    <row r="237" spans="1:14" ht="14.25" thickBot="1">
      <c r="A237" s="268"/>
      <c r="B237" s="15" t="s">
        <v>31</v>
      </c>
      <c r="C237" s="16">
        <f t="shared" ref="C237:L237" si="52">C225+C227+C228+C229+C230+C231+C232+C233</f>
        <v>772.98321999999996</v>
      </c>
      <c r="D237" s="16">
        <f t="shared" si="52"/>
        <v>5732.2974220000006</v>
      </c>
      <c r="E237" s="16">
        <f t="shared" si="52"/>
        <v>5104.8300000000008</v>
      </c>
      <c r="F237" s="17">
        <f>(D237-E237)/E237*100</f>
        <v>12.291641876418993</v>
      </c>
      <c r="G237" s="16">
        <f t="shared" si="52"/>
        <v>39045</v>
      </c>
      <c r="H237" s="16">
        <f t="shared" si="52"/>
        <v>6015310.4600000009</v>
      </c>
      <c r="I237" s="16">
        <f t="shared" si="52"/>
        <v>4895</v>
      </c>
      <c r="J237" s="16">
        <f t="shared" si="52"/>
        <v>292.64793199999997</v>
      </c>
      <c r="K237" s="16">
        <f t="shared" si="52"/>
        <v>3032.1275019999998</v>
      </c>
      <c r="L237" s="16">
        <f t="shared" si="52"/>
        <v>2330.2600000000002</v>
      </c>
      <c r="M237" s="16">
        <f t="shared" ref="M237:M239" si="53">(K237-L237)/L237*100</f>
        <v>30.119707757932574</v>
      </c>
      <c r="N237" s="206">
        <f>D237/D393*100</f>
        <v>38.230715221337682</v>
      </c>
    </row>
    <row r="238" spans="1:14" ht="15" thickTop="1" thickBot="1">
      <c r="A238" s="262" t="s">
        <v>32</v>
      </c>
      <c r="B238" s="212" t="s">
        <v>19</v>
      </c>
      <c r="C238" s="19">
        <v>154.61401799999999</v>
      </c>
      <c r="D238" s="19">
        <v>1257.7423940000001</v>
      </c>
      <c r="E238" s="19">
        <v>1482.2</v>
      </c>
      <c r="F238" s="12">
        <f>(D238-E238)/E238*100</f>
        <v>-15.143543786263658</v>
      </c>
      <c r="G238" s="20">
        <v>7853</v>
      </c>
      <c r="H238" s="20">
        <v>942605.84779999999</v>
      </c>
      <c r="I238" s="20">
        <v>743</v>
      </c>
      <c r="J238" s="19">
        <v>147.23547199999999</v>
      </c>
      <c r="K238" s="20">
        <v>766.82568300000003</v>
      </c>
      <c r="L238" s="20">
        <v>674.46</v>
      </c>
      <c r="M238" s="31">
        <f t="shared" si="53"/>
        <v>13.694760697446846</v>
      </c>
      <c r="N238" s="205">
        <f>D238/D381*100</f>
        <v>16.50684941582811</v>
      </c>
    </row>
    <row r="239" spans="1:14" ht="14.25" thickBot="1">
      <c r="A239" s="262"/>
      <c r="B239" s="212" t="s">
        <v>20</v>
      </c>
      <c r="C239" s="20">
        <v>58.604889</v>
      </c>
      <c r="D239" s="20">
        <v>263.71650799999998</v>
      </c>
      <c r="E239" s="20">
        <v>323.56</v>
      </c>
      <c r="F239" s="12">
        <f>(D239-E239)/E239*100</f>
        <v>-18.495330696006931</v>
      </c>
      <c r="G239" s="20">
        <v>2459</v>
      </c>
      <c r="H239" s="20">
        <v>49147.8</v>
      </c>
      <c r="I239" s="20">
        <v>269</v>
      </c>
      <c r="J239" s="20">
        <v>42.597434999999997</v>
      </c>
      <c r="K239" s="20">
        <v>218.87155200000001</v>
      </c>
      <c r="L239" s="20">
        <v>252.69</v>
      </c>
      <c r="M239" s="31">
        <f t="shared" si="53"/>
        <v>-13.383374094740589</v>
      </c>
      <c r="N239" s="205">
        <f>D239/D382*100</f>
        <v>13.380310487589902</v>
      </c>
    </row>
    <row r="240" spans="1:14" ht="14.25" thickBot="1">
      <c r="A240" s="262"/>
      <c r="B240" s="212" t="s">
        <v>21</v>
      </c>
      <c r="C240" s="20">
        <v>0.122123</v>
      </c>
      <c r="D240" s="20">
        <v>8.8039079999999998</v>
      </c>
      <c r="E240" s="20">
        <v>5.86</v>
      </c>
      <c r="F240" s="12">
        <f>(D240-E240)/E240*100</f>
        <v>50.237337883959029</v>
      </c>
      <c r="G240" s="20">
        <v>39</v>
      </c>
      <c r="H240" s="20">
        <v>16011.1682</v>
      </c>
      <c r="I240" s="20">
        <v>3</v>
      </c>
      <c r="J240" s="20"/>
      <c r="K240" s="20">
        <v>1.1074999999999999</v>
      </c>
      <c r="L240" s="20">
        <v>0.48</v>
      </c>
      <c r="M240" s="31"/>
      <c r="N240" s="205">
        <f>D240/D383*100</f>
        <v>1.2769181776974659</v>
      </c>
    </row>
    <row r="241" spans="1:14" ht="14.25" thickBot="1">
      <c r="A241" s="262"/>
      <c r="B241" s="212" t="s">
        <v>22</v>
      </c>
      <c r="C241" s="21">
        <v>0.417435</v>
      </c>
      <c r="D241" s="21">
        <v>21.195516000000001</v>
      </c>
      <c r="E241" s="20">
        <v>21.41</v>
      </c>
      <c r="F241" s="12">
        <f>(D241-E241)/E241*100</f>
        <v>-1.0017935544138197</v>
      </c>
      <c r="G241" s="20">
        <v>1375</v>
      </c>
      <c r="H241" s="20">
        <v>117641.9035</v>
      </c>
      <c r="I241" s="20">
        <v>64</v>
      </c>
      <c r="J241" s="21">
        <v>5.1883210000000002</v>
      </c>
      <c r="K241" s="20">
        <v>17.412040999999999</v>
      </c>
      <c r="L241" s="20">
        <v>0.88</v>
      </c>
      <c r="M241" s="31"/>
      <c r="N241" s="205">
        <f>D241/D384*100</f>
        <v>16.265393559760824</v>
      </c>
    </row>
    <row r="242" spans="1:14" ht="14.25" thickBot="1">
      <c r="A242" s="262"/>
      <c r="B242" s="212" t="s">
        <v>23</v>
      </c>
      <c r="C242" s="20"/>
      <c r="D242" s="20"/>
      <c r="E242" s="20"/>
      <c r="F242" s="12"/>
      <c r="G242" s="20"/>
      <c r="H242" s="20"/>
      <c r="I242" s="20"/>
      <c r="J242" s="20"/>
      <c r="K242" s="20"/>
      <c r="L242" s="20"/>
      <c r="M242" s="31"/>
      <c r="N242" s="205"/>
    </row>
    <row r="243" spans="1:14" ht="14.25" thickBot="1">
      <c r="A243" s="262"/>
      <c r="B243" s="212" t="s">
        <v>24</v>
      </c>
      <c r="C243" s="20">
        <v>7.2297169999999999</v>
      </c>
      <c r="D243" s="20">
        <v>15.961814</v>
      </c>
      <c r="E243" s="20">
        <v>15.44</v>
      </c>
      <c r="F243" s="12">
        <f>(D243-E243)/E243*100</f>
        <v>3.3796243523316125</v>
      </c>
      <c r="G243" s="20">
        <v>38</v>
      </c>
      <c r="H243" s="20">
        <v>27982.15</v>
      </c>
      <c r="I243" s="20">
        <v>4</v>
      </c>
      <c r="J243" s="20"/>
      <c r="K243" s="20">
        <v>0.2747</v>
      </c>
      <c r="L243" s="20">
        <v>0.43</v>
      </c>
      <c r="M243" s="31">
        <f>(K243-L243)/L243*100</f>
        <v>-36.116279069767444</v>
      </c>
      <c r="N243" s="205">
        <f>D243/D386*100</f>
        <v>2.2275713585512591</v>
      </c>
    </row>
    <row r="244" spans="1:14" ht="14.25" thickBot="1">
      <c r="A244" s="262"/>
      <c r="B244" s="212" t="s">
        <v>25</v>
      </c>
      <c r="C244" s="39">
        <v>6.0060000000000002</v>
      </c>
      <c r="D244" s="39">
        <v>7.8852000000000002</v>
      </c>
      <c r="E244" s="22">
        <v>6.03</v>
      </c>
      <c r="F244" s="12"/>
      <c r="G244" s="22">
        <v>3</v>
      </c>
      <c r="H244" s="22">
        <v>262.83999999999997</v>
      </c>
      <c r="I244" s="22">
        <v>2</v>
      </c>
      <c r="J244" s="39"/>
      <c r="K244" s="22">
        <v>11.251200000000001</v>
      </c>
      <c r="L244" s="22"/>
      <c r="M244" s="31"/>
      <c r="N244" s="205">
        <f>D244/D387*100</f>
        <v>0.18383350083540403</v>
      </c>
    </row>
    <row r="245" spans="1:14" ht="14.25" thickBot="1">
      <c r="A245" s="262"/>
      <c r="B245" s="212" t="s">
        <v>26</v>
      </c>
      <c r="C245" s="20">
        <v>92.82</v>
      </c>
      <c r="D245" s="20">
        <v>371.72</v>
      </c>
      <c r="E245" s="20">
        <v>176.62</v>
      </c>
      <c r="F245" s="12">
        <f>(D245-E245)/E245*100</f>
        <v>110.46314120711132</v>
      </c>
      <c r="G245" s="20">
        <v>67570</v>
      </c>
      <c r="H245" s="20">
        <v>1363615.6</v>
      </c>
      <c r="I245" s="20">
        <v>772</v>
      </c>
      <c r="J245" s="20">
        <v>3.4732310000000002</v>
      </c>
      <c r="K245" s="20">
        <v>86.282675999999995</v>
      </c>
      <c r="L245" s="20">
        <v>42.28</v>
      </c>
      <c r="M245" s="31">
        <f>(K245-L245)/L245*100</f>
        <v>104.07444654683064</v>
      </c>
      <c r="N245" s="205">
        <f>D245/D388*100</f>
        <v>24.962174887977522</v>
      </c>
    </row>
    <row r="246" spans="1:14" ht="14.25" thickBot="1">
      <c r="A246" s="262"/>
      <c r="B246" s="212" t="s">
        <v>27</v>
      </c>
      <c r="C246" s="20"/>
      <c r="D246" s="20"/>
      <c r="E246" s="20">
        <v>4.03</v>
      </c>
      <c r="F246" s="12"/>
      <c r="G246" s="20"/>
      <c r="H246" s="40"/>
      <c r="I246" s="20"/>
      <c r="J246" s="20"/>
      <c r="K246" s="20"/>
      <c r="L246" s="20"/>
      <c r="M246" s="31"/>
      <c r="N246" s="205"/>
    </row>
    <row r="247" spans="1:14" ht="14.25" thickBot="1">
      <c r="A247" s="262"/>
      <c r="B247" s="14" t="s">
        <v>28</v>
      </c>
      <c r="C247" s="40"/>
      <c r="D247" s="40"/>
      <c r="E247" s="40"/>
      <c r="F247" s="12"/>
      <c r="G247" s="40"/>
      <c r="H247" s="40"/>
      <c r="I247" s="40"/>
      <c r="J247" s="40"/>
      <c r="K247" s="40"/>
      <c r="L247" s="40"/>
      <c r="M247" s="31"/>
      <c r="N247" s="205"/>
    </row>
    <row r="248" spans="1:14" ht="14.25" thickBot="1">
      <c r="A248" s="262"/>
      <c r="B248" s="14" t="s">
        <v>29</v>
      </c>
      <c r="C248" s="40"/>
      <c r="D248" s="40"/>
      <c r="E248" s="40">
        <v>4.03</v>
      </c>
      <c r="F248" s="12"/>
      <c r="G248" s="40"/>
      <c r="H248" s="40"/>
      <c r="I248" s="40"/>
      <c r="J248" s="40"/>
      <c r="K248" s="40"/>
      <c r="L248" s="40"/>
      <c r="M248" s="31"/>
      <c r="N248" s="205"/>
    </row>
    <row r="249" spans="1:14" ht="14.25" thickBot="1">
      <c r="A249" s="262"/>
      <c r="B249" s="14" t="s">
        <v>30</v>
      </c>
      <c r="C249" s="31"/>
      <c r="D249" s="31"/>
      <c r="E249" s="31"/>
      <c r="F249" s="12"/>
      <c r="G249" s="31"/>
      <c r="H249" s="31"/>
      <c r="I249" s="31"/>
      <c r="J249" s="31"/>
      <c r="K249" s="31"/>
      <c r="L249" s="31"/>
      <c r="M249" s="31"/>
      <c r="N249" s="205"/>
    </row>
    <row r="250" spans="1:14" ht="14.25" thickBot="1">
      <c r="A250" s="268"/>
      <c r="B250" s="15" t="s">
        <v>31</v>
      </c>
      <c r="C250" s="16">
        <f t="shared" ref="C250:L250" si="54">C238+C240+C241+C242+C243+C244+C245+C246</f>
        <v>261.209293</v>
      </c>
      <c r="D250" s="16">
        <f t="shared" si="54"/>
        <v>1683.3088320000002</v>
      </c>
      <c r="E250" s="16">
        <f t="shared" si="54"/>
        <v>1711.59</v>
      </c>
      <c r="F250" s="17">
        <f>(D250-E250)/E250*100</f>
        <v>-1.6523330937899705</v>
      </c>
      <c r="G250" s="16">
        <f t="shared" si="54"/>
        <v>76878</v>
      </c>
      <c r="H250" s="16">
        <f t="shared" si="54"/>
        <v>2468119.5094999997</v>
      </c>
      <c r="I250" s="16">
        <f t="shared" si="54"/>
        <v>1588</v>
      </c>
      <c r="J250" s="16">
        <f t="shared" si="54"/>
        <v>155.89702399999999</v>
      </c>
      <c r="K250" s="16">
        <f t="shared" si="54"/>
        <v>883.15380000000016</v>
      </c>
      <c r="L250" s="16">
        <f t="shared" si="54"/>
        <v>718.53</v>
      </c>
      <c r="M250" s="16">
        <f t="shared" ref="M250:M252" si="55">(K250-L250)/L250*100</f>
        <v>22.911193687111211</v>
      </c>
      <c r="N250" s="206">
        <f>D250/D393*100</f>
        <v>11.226580871182604</v>
      </c>
    </row>
    <row r="251" spans="1:14" ht="15" thickTop="1" thickBot="1">
      <c r="A251" s="262" t="s">
        <v>100</v>
      </c>
      <c r="B251" s="212" t="s">
        <v>19</v>
      </c>
      <c r="C251" s="105">
        <v>281.83854899999983</v>
      </c>
      <c r="D251" s="105">
        <v>1807.5433649999998</v>
      </c>
      <c r="E251" s="72">
        <v>2173.2729229999995</v>
      </c>
      <c r="F251" s="12">
        <f>(D251-E251)/E251*100</f>
        <v>-16.828514915427391</v>
      </c>
      <c r="G251" s="72">
        <v>13412</v>
      </c>
      <c r="H251" s="72">
        <v>1609442.6595500051</v>
      </c>
      <c r="I251" s="72">
        <v>1657</v>
      </c>
      <c r="J251" s="72">
        <v>83.74</v>
      </c>
      <c r="K251" s="72">
        <v>821.94999999999993</v>
      </c>
      <c r="L251" s="72">
        <v>931.72084622387695</v>
      </c>
      <c r="M251" s="31">
        <f t="shared" si="55"/>
        <v>-11.781516606477313</v>
      </c>
      <c r="N251" s="205">
        <f>D251/D381*100</f>
        <v>23.722541500524649</v>
      </c>
    </row>
    <row r="252" spans="1:14" ht="14.25" thickBot="1">
      <c r="A252" s="262"/>
      <c r="B252" s="212" t="s">
        <v>20</v>
      </c>
      <c r="C252" s="105">
        <v>93.381112000000087</v>
      </c>
      <c r="D252" s="105">
        <v>420.43563100000006</v>
      </c>
      <c r="E252" s="72">
        <v>401.08325600000001</v>
      </c>
      <c r="F252" s="12">
        <f>(D252-E252)/E252*100</f>
        <v>4.8250269016465879</v>
      </c>
      <c r="G252" s="72">
        <v>4796</v>
      </c>
      <c r="H252" s="72">
        <v>95920</v>
      </c>
      <c r="I252" s="72">
        <v>484</v>
      </c>
      <c r="J252" s="72">
        <v>7.89</v>
      </c>
      <c r="K252" s="72">
        <v>230.07999999999998</v>
      </c>
      <c r="L252" s="72">
        <v>324.41480099804687</v>
      </c>
      <c r="M252" s="31">
        <f t="shared" si="55"/>
        <v>-29.078451632857167</v>
      </c>
      <c r="N252" s="205">
        <f>D252/D382*100</f>
        <v>21.331843522005759</v>
      </c>
    </row>
    <row r="253" spans="1:14" ht="14.25" thickBot="1">
      <c r="A253" s="262"/>
      <c r="B253" s="212" t="s">
        <v>21</v>
      </c>
      <c r="C253" s="105">
        <v>2.6688000000003598E-2</v>
      </c>
      <c r="D253" s="105">
        <v>24.039065000000001</v>
      </c>
      <c r="E253" s="72">
        <v>27.257132000000002</v>
      </c>
      <c r="F253" s="12">
        <f>(D253-E253)/E253*100</f>
        <v>-11.806330174429213</v>
      </c>
      <c r="G253" s="72">
        <v>489</v>
      </c>
      <c r="H253" s="72">
        <v>54387.527485999999</v>
      </c>
      <c r="I253" s="72">
        <v>14</v>
      </c>
      <c r="J253" s="72">
        <v>0</v>
      </c>
      <c r="K253" s="72">
        <v>13</v>
      </c>
      <c r="L253" s="72">
        <v>3</v>
      </c>
      <c r="M253" s="31"/>
      <c r="N253" s="205">
        <f>D253/D383*100</f>
        <v>3.4866242438415904</v>
      </c>
    </row>
    <row r="254" spans="1:14" ht="14.25" thickBot="1">
      <c r="A254" s="262"/>
      <c r="B254" s="212" t="s">
        <v>22</v>
      </c>
      <c r="C254" s="105">
        <v>1.5368000000000492E-2</v>
      </c>
      <c r="D254" s="105">
        <v>4.8028360000000001</v>
      </c>
      <c r="E254" s="72">
        <v>3.5451989999999998</v>
      </c>
      <c r="F254" s="12">
        <f>(D254-E254)/E254*100</f>
        <v>35.474369703929185</v>
      </c>
      <c r="G254" s="72">
        <v>826</v>
      </c>
      <c r="H254" s="72">
        <v>84908.5</v>
      </c>
      <c r="I254" s="72">
        <v>116</v>
      </c>
      <c r="J254" s="72">
        <v>0</v>
      </c>
      <c r="K254" s="72">
        <v>14</v>
      </c>
      <c r="L254" s="72">
        <v>14</v>
      </c>
      <c r="M254" s="31">
        <f>(K254-L254)/L254*100</f>
        <v>0</v>
      </c>
      <c r="N254" s="205">
        <f>D254/D384*100</f>
        <v>3.6856860546819163</v>
      </c>
    </row>
    <row r="255" spans="1:14" ht="14.25" thickBot="1">
      <c r="A255" s="262"/>
      <c r="B255" s="212" t="s">
        <v>23</v>
      </c>
      <c r="C255" s="105">
        <v>0.53301799999999999</v>
      </c>
      <c r="D255" s="105">
        <v>0.53301799999999999</v>
      </c>
      <c r="E255" s="72">
        <v>0</v>
      </c>
      <c r="F255" s="12"/>
      <c r="G255" s="72">
        <v>1</v>
      </c>
      <c r="H255" s="72">
        <v>3130.4349000000002</v>
      </c>
      <c r="I255" s="72">
        <v>0</v>
      </c>
      <c r="J255" s="72">
        <v>0</v>
      </c>
      <c r="K255" s="72">
        <v>0</v>
      </c>
      <c r="L255" s="72">
        <v>1</v>
      </c>
      <c r="M255" s="31"/>
      <c r="N255" s="205"/>
    </row>
    <row r="256" spans="1:14" ht="14.25" thickBot="1">
      <c r="A256" s="262"/>
      <c r="B256" s="212" t="s">
        <v>24</v>
      </c>
      <c r="C256" s="105">
        <v>3.1701629999999952</v>
      </c>
      <c r="D256" s="105">
        <v>47.227469999999997</v>
      </c>
      <c r="E256" s="72">
        <v>30.243182000000001</v>
      </c>
      <c r="F256" s="12">
        <f>(D256-E256)/E256*100</f>
        <v>56.159064214869971</v>
      </c>
      <c r="G256" s="72">
        <v>51</v>
      </c>
      <c r="H256" s="72">
        <v>53417.6607</v>
      </c>
      <c r="I256" s="72">
        <v>7</v>
      </c>
      <c r="J256" s="72">
        <v>0</v>
      </c>
      <c r="K256" s="72">
        <v>14</v>
      </c>
      <c r="L256" s="72">
        <v>2</v>
      </c>
      <c r="M256" s="31">
        <f>(K256-L256)/L256*100</f>
        <v>600</v>
      </c>
      <c r="N256" s="205">
        <f>D256/D386*100</f>
        <v>6.5908899520341997</v>
      </c>
    </row>
    <row r="257" spans="1:14" ht="14.25" thickBot="1">
      <c r="A257" s="262"/>
      <c r="B257" s="212" t="s">
        <v>25</v>
      </c>
      <c r="C257" s="105">
        <v>0</v>
      </c>
      <c r="D257" s="105">
        <v>0</v>
      </c>
      <c r="E257" s="74">
        <v>0</v>
      </c>
      <c r="F257" s="12"/>
      <c r="G257" s="74"/>
      <c r="H257" s="74"/>
      <c r="I257" s="72">
        <v>0</v>
      </c>
      <c r="J257" s="72">
        <v>0</v>
      </c>
      <c r="K257" s="72">
        <v>0</v>
      </c>
      <c r="L257" s="72">
        <v>0</v>
      </c>
      <c r="M257" s="31"/>
      <c r="N257" s="205"/>
    </row>
    <row r="258" spans="1:14" ht="14.25" thickBot="1">
      <c r="A258" s="262"/>
      <c r="B258" s="212" t="s">
        <v>26</v>
      </c>
      <c r="C258" s="105">
        <v>39.490113000000406</v>
      </c>
      <c r="D258" s="105">
        <v>310.76294200000029</v>
      </c>
      <c r="E258" s="72">
        <v>324.44531400000034</v>
      </c>
      <c r="F258" s="12">
        <f>(D258-E258)/E258*100</f>
        <v>-4.2171581494932697</v>
      </c>
      <c r="G258" s="72">
        <v>6967</v>
      </c>
      <c r="H258" s="72">
        <v>4745392.5999999996</v>
      </c>
      <c r="I258" s="72">
        <v>43</v>
      </c>
      <c r="J258" s="72">
        <v>6</v>
      </c>
      <c r="K258" s="72">
        <v>36</v>
      </c>
      <c r="L258" s="72">
        <v>33.26</v>
      </c>
      <c r="M258" s="31">
        <f>(K258-L258)/L258*100</f>
        <v>8.2381238725195498</v>
      </c>
      <c r="N258" s="205">
        <f>D258/D388*100</f>
        <v>20.868715449549178</v>
      </c>
    </row>
    <row r="259" spans="1:14" ht="14.25" thickBot="1">
      <c r="A259" s="262"/>
      <c r="B259" s="212" t="s">
        <v>27</v>
      </c>
      <c r="C259" s="105">
        <v>0</v>
      </c>
      <c r="D259" s="105">
        <v>0</v>
      </c>
      <c r="E259" s="72">
        <v>0</v>
      </c>
      <c r="F259" s="12"/>
      <c r="G259" s="72"/>
      <c r="H259" s="72"/>
      <c r="I259" s="72">
        <v>0</v>
      </c>
      <c r="J259" s="72">
        <v>0</v>
      </c>
      <c r="K259" s="72">
        <v>0</v>
      </c>
      <c r="L259" s="72">
        <v>0</v>
      </c>
      <c r="M259" s="31"/>
      <c r="N259" s="205"/>
    </row>
    <row r="260" spans="1:14" ht="14.25" thickBot="1">
      <c r="A260" s="262"/>
      <c r="B260" s="14" t="s">
        <v>28</v>
      </c>
      <c r="C260" s="105">
        <v>0</v>
      </c>
      <c r="D260" s="105">
        <v>0</v>
      </c>
      <c r="E260" s="72">
        <v>0</v>
      </c>
      <c r="F260" s="12"/>
      <c r="G260" s="72"/>
      <c r="H260" s="72"/>
      <c r="I260" s="72">
        <v>0</v>
      </c>
      <c r="J260" s="72">
        <v>0</v>
      </c>
      <c r="K260" s="72">
        <v>0</v>
      </c>
      <c r="L260" s="72">
        <v>0</v>
      </c>
      <c r="M260" s="31"/>
      <c r="N260" s="205"/>
    </row>
    <row r="261" spans="1:14" ht="14.25" thickBot="1">
      <c r="A261" s="262"/>
      <c r="B261" s="14" t="s">
        <v>29</v>
      </c>
      <c r="C261" s="105">
        <v>0</v>
      </c>
      <c r="D261" s="105">
        <v>0</v>
      </c>
      <c r="E261" s="72">
        <v>0</v>
      </c>
      <c r="F261" s="12"/>
      <c r="G261" s="72"/>
      <c r="H261" s="72"/>
      <c r="I261" s="72">
        <v>0</v>
      </c>
      <c r="J261" s="72">
        <v>0</v>
      </c>
      <c r="K261" s="72">
        <v>0</v>
      </c>
      <c r="L261" s="72">
        <v>0</v>
      </c>
      <c r="M261" s="31"/>
      <c r="N261" s="205"/>
    </row>
    <row r="262" spans="1:14" ht="14.25" thickBot="1">
      <c r="A262" s="262"/>
      <c r="B262" s="14" t="s">
        <v>30</v>
      </c>
      <c r="C262" s="105">
        <v>0</v>
      </c>
      <c r="D262" s="105">
        <v>0</v>
      </c>
      <c r="E262" s="72">
        <v>0</v>
      </c>
      <c r="F262" s="12"/>
      <c r="G262" s="72"/>
      <c r="H262" s="72"/>
      <c r="I262" s="72">
        <v>0</v>
      </c>
      <c r="J262" s="72">
        <v>0</v>
      </c>
      <c r="K262" s="72">
        <v>0</v>
      </c>
      <c r="L262" s="72">
        <v>0</v>
      </c>
      <c r="M262" s="31"/>
      <c r="N262" s="205"/>
    </row>
    <row r="263" spans="1:14" ht="14.25" thickBot="1">
      <c r="A263" s="268"/>
      <c r="B263" s="15" t="s">
        <v>31</v>
      </c>
      <c r="C263" s="16">
        <f t="shared" ref="C263:L263" si="56">C251+C253+C254+C255+C256+C257+C258+C259</f>
        <v>325.07389900000027</v>
      </c>
      <c r="D263" s="16">
        <f t="shared" si="56"/>
        <v>2194.9086960000004</v>
      </c>
      <c r="E263" s="16">
        <f t="shared" si="56"/>
        <v>2558.7637500000005</v>
      </c>
      <c r="F263" s="17">
        <f>(D263-E263)/E263*100</f>
        <v>-14.219955007569574</v>
      </c>
      <c r="G263" s="16">
        <f t="shared" si="56"/>
        <v>21746</v>
      </c>
      <c r="H263" s="16">
        <f t="shared" si="56"/>
        <v>6550679.3826360051</v>
      </c>
      <c r="I263" s="16">
        <f t="shared" si="56"/>
        <v>1837</v>
      </c>
      <c r="J263" s="16">
        <f t="shared" si="56"/>
        <v>89.74</v>
      </c>
      <c r="K263" s="16">
        <f t="shared" si="56"/>
        <v>898.94999999999993</v>
      </c>
      <c r="L263" s="16">
        <f t="shared" si="56"/>
        <v>984.98084622387694</v>
      </c>
      <c r="M263" s="16">
        <f t="shared" ref="M263:M265" si="57">(K263-L263)/L263*100</f>
        <v>-8.7342659051385247</v>
      </c>
      <c r="N263" s="206">
        <f>D263/D393*100</f>
        <v>14.638620977963212</v>
      </c>
    </row>
    <row r="264" spans="1:14" ht="14.25" thickTop="1">
      <c r="A264" s="285" t="s">
        <v>101</v>
      </c>
      <c r="B264" s="18" t="s">
        <v>19</v>
      </c>
      <c r="C264" s="113">
        <v>50.712000000000003</v>
      </c>
      <c r="D264" s="113">
        <v>508.41460000000001</v>
      </c>
      <c r="E264" s="113">
        <v>741.66</v>
      </c>
      <c r="F264" s="199">
        <f>(D264-E264)/E264*100</f>
        <v>-31.449100666073399</v>
      </c>
      <c r="G264" s="114">
        <v>1992</v>
      </c>
      <c r="H264" s="114">
        <v>176787.73</v>
      </c>
      <c r="I264" s="114">
        <v>439</v>
      </c>
      <c r="J264" s="114">
        <v>108.47</v>
      </c>
      <c r="K264" s="114">
        <v>542.34</v>
      </c>
      <c r="L264" s="114">
        <v>636.62</v>
      </c>
      <c r="M264" s="109">
        <f t="shared" si="57"/>
        <v>-14.809462473689166</v>
      </c>
      <c r="N264" s="207">
        <f t="shared" ref="N264:N272" si="58">D264/D381*100</f>
        <v>6.6725295124372526</v>
      </c>
    </row>
    <row r="265" spans="1:14">
      <c r="A265" s="261"/>
      <c r="B265" s="212" t="s">
        <v>20</v>
      </c>
      <c r="C265" s="114">
        <v>16.79</v>
      </c>
      <c r="D265" s="114">
        <v>98.374799999999993</v>
      </c>
      <c r="E265" s="114">
        <v>142.43</v>
      </c>
      <c r="F265" s="12">
        <f>(D265-E265)/E265*100</f>
        <v>-30.931124060942228</v>
      </c>
      <c r="G265" s="114">
        <v>595</v>
      </c>
      <c r="H265" s="114">
        <v>11820</v>
      </c>
      <c r="I265" s="114">
        <v>128</v>
      </c>
      <c r="J265" s="114">
        <v>25.297699999999999</v>
      </c>
      <c r="K265" s="114">
        <v>181.48560000000001</v>
      </c>
      <c r="L265" s="114">
        <v>191.38</v>
      </c>
      <c r="M265" s="31">
        <f t="shared" si="57"/>
        <v>-5.170028216114531</v>
      </c>
      <c r="N265" s="205">
        <f t="shared" si="58"/>
        <v>4.9912892375875044</v>
      </c>
    </row>
    <row r="266" spans="1:14">
      <c r="A266" s="261"/>
      <c r="B266" s="212" t="s">
        <v>21</v>
      </c>
      <c r="C266" s="114">
        <v>0</v>
      </c>
      <c r="D266" s="114">
        <v>4.6795999999999998</v>
      </c>
      <c r="E266" s="114">
        <v>3.18</v>
      </c>
      <c r="F266" s="12">
        <f>(D266-E266)/E266*100</f>
        <v>47.157232704402503</v>
      </c>
      <c r="G266" s="114">
        <v>3</v>
      </c>
      <c r="H266" s="114">
        <v>4782.68</v>
      </c>
      <c r="I266" s="114">
        <v>0</v>
      </c>
      <c r="J266" s="114">
        <v>0</v>
      </c>
      <c r="K266" s="114">
        <v>0</v>
      </c>
      <c r="L266" s="114">
        <v>2.1</v>
      </c>
      <c r="M266" s="31"/>
      <c r="N266" s="205">
        <f t="shared" si="58"/>
        <v>0.67872884454870053</v>
      </c>
    </row>
    <row r="267" spans="1:14">
      <c r="A267" s="261"/>
      <c r="B267" s="212" t="s">
        <v>22</v>
      </c>
      <c r="C267" s="114">
        <v>0</v>
      </c>
      <c r="D267" s="114">
        <v>0</v>
      </c>
      <c r="E267" s="114">
        <v>0.02</v>
      </c>
      <c r="F267" s="12">
        <f>(D267-E267)/E267*100</f>
        <v>-100</v>
      </c>
      <c r="G267" s="114">
        <v>0</v>
      </c>
      <c r="H267" s="114">
        <v>0</v>
      </c>
      <c r="I267" s="114">
        <v>0</v>
      </c>
      <c r="J267" s="114">
        <v>0</v>
      </c>
      <c r="K267" s="114">
        <v>0</v>
      </c>
      <c r="L267" s="114">
        <v>0.48</v>
      </c>
      <c r="M267" s="31"/>
      <c r="N267" s="205">
        <f t="shared" si="58"/>
        <v>0</v>
      </c>
    </row>
    <row r="268" spans="1:14">
      <c r="A268" s="261"/>
      <c r="B268" s="212" t="s">
        <v>23</v>
      </c>
      <c r="C268" s="114">
        <v>0</v>
      </c>
      <c r="D268" s="114">
        <v>0</v>
      </c>
      <c r="E268" s="114"/>
      <c r="F268" s="12"/>
      <c r="G268" s="114">
        <v>0</v>
      </c>
      <c r="H268" s="114">
        <v>0</v>
      </c>
      <c r="I268" s="114">
        <v>0</v>
      </c>
      <c r="J268" s="114">
        <v>0</v>
      </c>
      <c r="K268" s="114">
        <v>0</v>
      </c>
      <c r="L268" s="114"/>
      <c r="M268" s="31"/>
      <c r="N268" s="205">
        <f t="shared" si="58"/>
        <v>0</v>
      </c>
    </row>
    <row r="269" spans="1:14">
      <c r="A269" s="261"/>
      <c r="B269" s="212" t="s">
        <v>24</v>
      </c>
      <c r="C269" s="114">
        <v>-6.4763000000000002</v>
      </c>
      <c r="D269" s="114">
        <v>132.44</v>
      </c>
      <c r="E269" s="114">
        <v>102.29</v>
      </c>
      <c r="F269" s="12">
        <f>(D269-E269)/E269*100</f>
        <v>29.475021996285061</v>
      </c>
      <c r="G269" s="114">
        <v>35</v>
      </c>
      <c r="H269" s="114">
        <v>173278.95</v>
      </c>
      <c r="I269" s="114">
        <v>129</v>
      </c>
      <c r="J269" s="114">
        <v>50.109099999999998</v>
      </c>
      <c r="K269" s="114">
        <v>200.92859999999999</v>
      </c>
      <c r="L269" s="114">
        <v>130.13999999999999</v>
      </c>
      <c r="M269" s="31">
        <f>(K269-L269)/L269*100</f>
        <v>54.394190871369297</v>
      </c>
      <c r="N269" s="205">
        <f t="shared" si="58"/>
        <v>18.482833512940868</v>
      </c>
    </row>
    <row r="270" spans="1:14">
      <c r="A270" s="261"/>
      <c r="B270" s="212" t="s">
        <v>25</v>
      </c>
      <c r="C270" s="116">
        <v>33</v>
      </c>
      <c r="D270" s="116">
        <v>1266.94</v>
      </c>
      <c r="E270" s="116">
        <v>1575.25</v>
      </c>
      <c r="F270" s="12">
        <f>(D270-E270)/E270*100</f>
        <v>-19.572131407713059</v>
      </c>
      <c r="G270" s="116">
        <v>226</v>
      </c>
      <c r="H270" s="116">
        <v>74901</v>
      </c>
      <c r="I270" s="116">
        <v>467</v>
      </c>
      <c r="J270" s="116">
        <v>12.3119</v>
      </c>
      <c r="K270" s="114">
        <v>258.82</v>
      </c>
      <c r="L270" s="114">
        <v>162.09</v>
      </c>
      <c r="M270" s="31">
        <f>(K270-L270)/L270*100</f>
        <v>59.676722808316363</v>
      </c>
      <c r="N270" s="205">
        <f t="shared" si="58"/>
        <v>29.537109464364477</v>
      </c>
    </row>
    <row r="271" spans="1:14">
      <c r="A271" s="261"/>
      <c r="B271" s="212" t="s">
        <v>26</v>
      </c>
      <c r="C271" s="114">
        <v>20.262799999999999</v>
      </c>
      <c r="D271" s="114">
        <v>53.02</v>
      </c>
      <c r="E271" s="114">
        <v>67.87</v>
      </c>
      <c r="F271" s="12">
        <f>(D271-E271)/E271*100</f>
        <v>-21.88006482982172</v>
      </c>
      <c r="G271" s="114">
        <v>171</v>
      </c>
      <c r="H271" s="114">
        <v>45764.74</v>
      </c>
      <c r="I271" s="114">
        <v>48</v>
      </c>
      <c r="J271" s="114">
        <v>0.91310000000000002</v>
      </c>
      <c r="K271" s="114">
        <v>62.485100000000003</v>
      </c>
      <c r="L271" s="114">
        <v>60.15</v>
      </c>
      <c r="M271" s="31">
        <f>(K271-L271)/L271*100</f>
        <v>3.8821280133000902</v>
      </c>
      <c r="N271" s="205">
        <f t="shared" si="58"/>
        <v>3.5604608645232112</v>
      </c>
    </row>
    <row r="272" spans="1:14">
      <c r="A272" s="261"/>
      <c r="B272" s="212" t="s">
        <v>27</v>
      </c>
      <c r="C272" s="114">
        <v>0</v>
      </c>
      <c r="D272" s="114">
        <v>0</v>
      </c>
      <c r="E272" s="114"/>
      <c r="F272" s="12"/>
      <c r="G272" s="114">
        <v>0</v>
      </c>
      <c r="H272" s="114">
        <v>0</v>
      </c>
      <c r="I272" s="114">
        <v>0</v>
      </c>
      <c r="J272" s="114">
        <v>0</v>
      </c>
      <c r="K272" s="114">
        <v>0</v>
      </c>
      <c r="L272" s="114"/>
      <c r="M272" s="31"/>
      <c r="N272" s="205">
        <f t="shared" si="58"/>
        <v>0</v>
      </c>
    </row>
    <row r="273" spans="1:14">
      <c r="A273" s="261"/>
      <c r="B273" s="14" t="s">
        <v>28</v>
      </c>
      <c r="C273" s="115">
        <v>0</v>
      </c>
      <c r="D273" s="115">
        <v>0</v>
      </c>
      <c r="E273" s="115"/>
      <c r="F273" s="12"/>
      <c r="G273" s="115">
        <v>0</v>
      </c>
      <c r="H273" s="115">
        <v>0</v>
      </c>
      <c r="I273" s="115">
        <v>0</v>
      </c>
      <c r="J273" s="115">
        <v>0</v>
      </c>
      <c r="K273" s="115">
        <v>0</v>
      </c>
      <c r="L273" s="115"/>
      <c r="M273" s="31"/>
      <c r="N273" s="205"/>
    </row>
    <row r="274" spans="1:14">
      <c r="A274" s="261"/>
      <c r="B274" s="14" t="s">
        <v>29</v>
      </c>
      <c r="C274" s="115">
        <v>0</v>
      </c>
      <c r="D274" s="115">
        <v>0</v>
      </c>
      <c r="E274" s="115"/>
      <c r="F274" s="12"/>
      <c r="G274" s="115">
        <v>0</v>
      </c>
      <c r="H274" s="115">
        <v>0</v>
      </c>
      <c r="I274" s="115">
        <v>0</v>
      </c>
      <c r="J274" s="115">
        <v>0</v>
      </c>
      <c r="K274" s="115">
        <v>0</v>
      </c>
      <c r="L274" s="115"/>
      <c r="M274" s="31"/>
      <c r="N274" s="205"/>
    </row>
    <row r="275" spans="1:14">
      <c r="A275" s="261"/>
      <c r="B275" s="14" t="s">
        <v>30</v>
      </c>
      <c r="C275" s="115">
        <v>0</v>
      </c>
      <c r="D275" s="115">
        <v>0</v>
      </c>
      <c r="E275" s="115"/>
      <c r="F275" s="12"/>
      <c r="G275" s="115">
        <v>0</v>
      </c>
      <c r="H275" s="115">
        <v>0</v>
      </c>
      <c r="I275" s="115">
        <v>0</v>
      </c>
      <c r="J275" s="115">
        <v>0</v>
      </c>
      <c r="K275" s="115">
        <v>0</v>
      </c>
      <c r="L275" s="115"/>
      <c r="M275" s="31"/>
      <c r="N275" s="205">
        <f>D275/D392*100</f>
        <v>0</v>
      </c>
    </row>
    <row r="276" spans="1:14" ht="14.25" thickBot="1">
      <c r="A276" s="286"/>
      <c r="B276" s="15" t="s">
        <v>31</v>
      </c>
      <c r="C276" s="16">
        <f t="shared" ref="C276:L276" si="59">C264+C266+C267+C268+C269+C270+C271+C272</f>
        <v>97.498500000000007</v>
      </c>
      <c r="D276" s="16">
        <f t="shared" si="59"/>
        <v>1965.4942000000001</v>
      </c>
      <c r="E276" s="16">
        <f t="shared" si="59"/>
        <v>2490.2699999999995</v>
      </c>
      <c r="F276" s="17">
        <f>(D276-E276)/E276*100</f>
        <v>-21.073048303999144</v>
      </c>
      <c r="G276" s="16">
        <f t="shared" si="59"/>
        <v>2427</v>
      </c>
      <c r="H276" s="16">
        <f t="shared" si="59"/>
        <v>475515.1</v>
      </c>
      <c r="I276" s="16">
        <f t="shared" si="59"/>
        <v>1083</v>
      </c>
      <c r="J276" s="16">
        <f t="shared" si="59"/>
        <v>171.80410000000001</v>
      </c>
      <c r="K276" s="16">
        <f t="shared" si="59"/>
        <v>1064.5737000000001</v>
      </c>
      <c r="L276" s="16">
        <f t="shared" si="59"/>
        <v>991.58</v>
      </c>
      <c r="M276" s="16">
        <f t="shared" ref="M276:M278" si="60">(K276-L276)/L276*100</f>
        <v>7.3613525887976872</v>
      </c>
      <c r="N276" s="206">
        <f>D276/D393*100</f>
        <v>13.108574712296377</v>
      </c>
    </row>
    <row r="277" spans="1:14" ht="15" thickTop="1" thickBot="1">
      <c r="A277" s="262" t="s">
        <v>35</v>
      </c>
      <c r="B277" s="212" t="s">
        <v>19</v>
      </c>
      <c r="C277" s="67">
        <v>16.690825</v>
      </c>
      <c r="D277" s="67">
        <v>85.814772000000005</v>
      </c>
      <c r="E277" s="67">
        <v>100.188149</v>
      </c>
      <c r="F277" s="12">
        <f>(D277-E277)/E277*100</f>
        <v>-14.346384421175392</v>
      </c>
      <c r="G277" s="68">
        <v>751</v>
      </c>
      <c r="H277" s="68">
        <v>71417.862359999999</v>
      </c>
      <c r="I277" s="68">
        <v>109</v>
      </c>
      <c r="J277" s="68">
        <v>10.481365</v>
      </c>
      <c r="K277" s="68">
        <v>45.493143000000003</v>
      </c>
      <c r="L277" s="68">
        <v>105.231759</v>
      </c>
      <c r="M277" s="31">
        <f t="shared" si="60"/>
        <v>-56.768618682882597</v>
      </c>
      <c r="N277" s="205">
        <f>D277/D381*100</f>
        <v>1.1262493224487928</v>
      </c>
    </row>
    <row r="278" spans="1:14" ht="14.25" thickBot="1">
      <c r="A278" s="262"/>
      <c r="B278" s="212" t="s">
        <v>20</v>
      </c>
      <c r="C278" s="68">
        <v>7.1306690000000001</v>
      </c>
      <c r="D278" s="68">
        <v>17.386444000000001</v>
      </c>
      <c r="E278" s="68">
        <v>15.97911</v>
      </c>
      <c r="F278" s="12">
        <f>(D278-E278)/E278*100</f>
        <v>8.8073365788207258</v>
      </c>
      <c r="G278" s="68">
        <v>205</v>
      </c>
      <c r="H278" s="68">
        <v>4080</v>
      </c>
      <c r="I278" s="68">
        <v>12</v>
      </c>
      <c r="J278" s="68"/>
      <c r="K278" s="68">
        <v>3.0396000000000001</v>
      </c>
      <c r="L278" s="68">
        <v>30.577786</v>
      </c>
      <c r="M278" s="31">
        <f t="shared" si="60"/>
        <v>-90.059450347386175</v>
      </c>
      <c r="N278" s="205">
        <f>D278/D382*100</f>
        <v>0.88214431762115764</v>
      </c>
    </row>
    <row r="279" spans="1:14" ht="14.25" thickBot="1">
      <c r="A279" s="262"/>
      <c r="B279" s="212" t="s">
        <v>21</v>
      </c>
      <c r="C279" s="68"/>
      <c r="D279" s="68"/>
      <c r="E279" s="68">
        <v>37.627133999999998</v>
      </c>
      <c r="F279" s="12"/>
      <c r="G279" s="68"/>
      <c r="H279" s="68"/>
      <c r="I279" s="68"/>
      <c r="J279" s="68"/>
      <c r="K279" s="68"/>
      <c r="L279" s="68"/>
      <c r="M279" s="31"/>
      <c r="N279" s="205"/>
    </row>
    <row r="280" spans="1:14" ht="14.25" thickBot="1">
      <c r="A280" s="262"/>
      <c r="B280" s="212" t="s">
        <v>22</v>
      </c>
      <c r="C280" s="68"/>
      <c r="D280" s="68"/>
      <c r="E280" s="68"/>
      <c r="F280" s="12"/>
      <c r="G280" s="68"/>
      <c r="H280" s="68"/>
      <c r="I280" s="68"/>
      <c r="J280" s="68"/>
      <c r="K280" s="68"/>
      <c r="L280" s="68"/>
      <c r="M280" s="31"/>
      <c r="N280" s="205">
        <f>D280/D384*100</f>
        <v>0</v>
      </c>
    </row>
    <row r="281" spans="1:14" ht="14.25" thickBot="1">
      <c r="A281" s="262"/>
      <c r="B281" s="212" t="s">
        <v>23</v>
      </c>
      <c r="C281" s="68"/>
      <c r="D281" s="68"/>
      <c r="E281" s="68">
        <v>1.887E-3</v>
      </c>
      <c r="F281" s="12"/>
      <c r="G281" s="68"/>
      <c r="H281" s="68"/>
      <c r="I281" s="68"/>
      <c r="J281" s="68"/>
      <c r="K281" s="68"/>
      <c r="L281" s="68"/>
      <c r="M281" s="31"/>
      <c r="N281" s="205"/>
    </row>
    <row r="282" spans="1:14" ht="14.25" thickBot="1">
      <c r="A282" s="262"/>
      <c r="B282" s="212" t="s">
        <v>24</v>
      </c>
      <c r="C282" s="68"/>
      <c r="D282" s="68">
        <v>18.387</v>
      </c>
      <c r="E282" s="68">
        <v>0.235849</v>
      </c>
      <c r="F282" s="12">
        <f>(D282-E282)/E282*100</f>
        <v>7696.0898710615684</v>
      </c>
      <c r="G282" s="68">
        <v>4</v>
      </c>
      <c r="H282" s="68">
        <v>8600.48</v>
      </c>
      <c r="I282" s="68">
        <v>2</v>
      </c>
      <c r="J282" s="68">
        <v>0.42682300000000001</v>
      </c>
      <c r="K282" s="68">
        <v>0.78831899999999999</v>
      </c>
      <c r="L282" s="68"/>
      <c r="M282" s="31"/>
      <c r="N282" s="205">
        <f>D282/D386*100</f>
        <v>2.5660212911691618</v>
      </c>
    </row>
    <row r="283" spans="1:14" ht="14.25" thickBot="1">
      <c r="A283" s="262"/>
      <c r="B283" s="212" t="s">
        <v>25</v>
      </c>
      <c r="C283" s="69"/>
      <c r="D283" s="69"/>
      <c r="E283" s="69"/>
      <c r="F283" s="12"/>
      <c r="G283" s="69"/>
      <c r="H283" s="69"/>
      <c r="I283" s="69"/>
      <c r="J283" s="69"/>
      <c r="K283" s="69"/>
      <c r="L283" s="69"/>
      <c r="M283" s="31"/>
      <c r="N283" s="205"/>
    </row>
    <row r="284" spans="1:14" ht="14.25" thickBot="1">
      <c r="A284" s="262"/>
      <c r="B284" s="212" t="s">
        <v>26</v>
      </c>
      <c r="C284" s="68">
        <v>15.824068</v>
      </c>
      <c r="D284" s="68">
        <v>21.034462000000001</v>
      </c>
      <c r="E284" s="68">
        <v>20.419595999999999</v>
      </c>
      <c r="F284" s="12">
        <f>(D284-E284)/E284*100</f>
        <v>3.0111565380627652</v>
      </c>
      <c r="G284" s="68">
        <v>477</v>
      </c>
      <c r="H284" s="68">
        <v>47629.29</v>
      </c>
      <c r="I284" s="68">
        <v>23</v>
      </c>
      <c r="J284" s="68">
        <v>0.33402799999999999</v>
      </c>
      <c r="K284" s="68">
        <v>4.8213609999999996</v>
      </c>
      <c r="L284" s="68">
        <v>6.8678780000000001</v>
      </c>
      <c r="M284" s="31">
        <f>(K284-L284)/L284*100</f>
        <v>-29.798388963810957</v>
      </c>
      <c r="N284" s="205">
        <f>D284/D388*100</f>
        <v>1.4125307196774923</v>
      </c>
    </row>
    <row r="285" spans="1:14" ht="14.25" thickBot="1">
      <c r="A285" s="262"/>
      <c r="B285" s="212" t="s">
        <v>27</v>
      </c>
      <c r="C285" s="31"/>
      <c r="D285" s="31"/>
      <c r="E285" s="31"/>
      <c r="F285" s="12"/>
      <c r="G285" s="31"/>
      <c r="H285" s="31"/>
      <c r="I285" s="31"/>
      <c r="J285" s="31"/>
      <c r="K285" s="31"/>
      <c r="L285" s="31"/>
      <c r="M285" s="31"/>
      <c r="N285" s="205"/>
    </row>
    <row r="286" spans="1:14" ht="14.25" thickBot="1">
      <c r="A286" s="262"/>
      <c r="B286" s="14" t="s">
        <v>28</v>
      </c>
      <c r="C286" s="34"/>
      <c r="D286" s="34"/>
      <c r="E286" s="34"/>
      <c r="F286" s="12"/>
      <c r="G286" s="34"/>
      <c r="H286" s="34"/>
      <c r="I286" s="34"/>
      <c r="J286" s="34"/>
      <c r="K286" s="34"/>
      <c r="L286" s="34"/>
      <c r="M286" s="31"/>
      <c r="N286" s="205"/>
    </row>
    <row r="287" spans="1:14" ht="14.25" thickBot="1">
      <c r="A287" s="262"/>
      <c r="B287" s="14" t="s">
        <v>29</v>
      </c>
      <c r="C287" s="34"/>
      <c r="D287" s="34"/>
      <c r="E287" s="34"/>
      <c r="F287" s="12"/>
      <c r="G287" s="34"/>
      <c r="H287" s="34"/>
      <c r="I287" s="34"/>
      <c r="J287" s="34"/>
      <c r="K287" s="34"/>
      <c r="L287" s="34"/>
      <c r="M287" s="31"/>
      <c r="N287" s="205"/>
    </row>
    <row r="288" spans="1:14" ht="14.25" thickBot="1">
      <c r="A288" s="262"/>
      <c r="B288" s="14" t="s">
        <v>30</v>
      </c>
      <c r="C288" s="34"/>
      <c r="D288" s="34"/>
      <c r="E288" s="34"/>
      <c r="F288" s="12"/>
      <c r="G288" s="34"/>
      <c r="H288" s="34"/>
      <c r="I288" s="34"/>
      <c r="J288" s="34"/>
      <c r="K288" s="34"/>
      <c r="L288" s="34"/>
      <c r="M288" s="31"/>
      <c r="N288" s="205"/>
    </row>
    <row r="289" spans="1:14" ht="14.25" thickBot="1">
      <c r="A289" s="268"/>
      <c r="B289" s="15" t="s">
        <v>31</v>
      </c>
      <c r="C289" s="16">
        <f t="shared" ref="C289:L289" si="61">C277+C279+C280+C281+C282+C283+C284+C285</f>
        <v>32.514893000000001</v>
      </c>
      <c r="D289" s="16">
        <f t="shared" si="61"/>
        <v>125.23623400000001</v>
      </c>
      <c r="E289" s="16">
        <f t="shared" si="61"/>
        <v>158.47261500000002</v>
      </c>
      <c r="F289" s="17">
        <f t="shared" ref="F289:F295" si="62">(D289-E289)/E289*100</f>
        <v>-20.972949174846395</v>
      </c>
      <c r="G289" s="16">
        <f t="shared" si="61"/>
        <v>1232</v>
      </c>
      <c r="H289" s="16">
        <f t="shared" si="61"/>
        <v>127647.63235999999</v>
      </c>
      <c r="I289" s="16">
        <f t="shared" si="61"/>
        <v>134</v>
      </c>
      <c r="J289" s="16">
        <f t="shared" si="61"/>
        <v>11.242216000000001</v>
      </c>
      <c r="K289" s="16">
        <f t="shared" si="61"/>
        <v>51.102823000000001</v>
      </c>
      <c r="L289" s="16">
        <f t="shared" si="61"/>
        <v>112.099637</v>
      </c>
      <c r="M289" s="16">
        <f t="shared" ref="M289:M292" si="63">(K289-L289)/L289*100</f>
        <v>-54.413034361565323</v>
      </c>
      <c r="N289" s="206">
        <f>D289/D393*100</f>
        <v>0.83524465759076372</v>
      </c>
    </row>
    <row r="290" spans="1:14" ht="15" thickTop="1" thickBot="1">
      <c r="A290" s="285" t="s">
        <v>36</v>
      </c>
      <c r="B290" s="18" t="s">
        <v>19</v>
      </c>
      <c r="C290" s="32">
        <v>11.245900000000001</v>
      </c>
      <c r="D290" s="32">
        <v>110.8275</v>
      </c>
      <c r="E290" s="32">
        <v>163.1088</v>
      </c>
      <c r="F290" s="199">
        <f t="shared" si="62"/>
        <v>-32.053022277154881</v>
      </c>
      <c r="G290" s="31">
        <v>945</v>
      </c>
      <c r="H290" s="31">
        <v>84887.301099999997</v>
      </c>
      <c r="I290" s="33">
        <v>97</v>
      </c>
      <c r="J290" s="31">
        <v>7.3127000000000004</v>
      </c>
      <c r="K290" s="31">
        <v>67.931600000000003</v>
      </c>
      <c r="L290" s="31">
        <v>159.34530000000001</v>
      </c>
      <c r="M290" s="109">
        <f t="shared" si="63"/>
        <v>-57.368306438909713</v>
      </c>
      <c r="N290" s="207">
        <f t="shared" ref="N290:N295" si="64">D290/D381*100</f>
        <v>1.4545211025404061</v>
      </c>
    </row>
    <row r="291" spans="1:14" ht="14.25" thickBot="1">
      <c r="A291" s="262"/>
      <c r="B291" s="212" t="s">
        <v>20</v>
      </c>
      <c r="C291" s="31">
        <v>3.6345999999999998</v>
      </c>
      <c r="D291" s="31">
        <v>26.987100000000002</v>
      </c>
      <c r="E291" s="31">
        <v>49.551499999999997</v>
      </c>
      <c r="F291" s="12">
        <f t="shared" si="62"/>
        <v>-45.53726930567187</v>
      </c>
      <c r="G291" s="31">
        <v>299</v>
      </c>
      <c r="H291" s="31">
        <v>5980</v>
      </c>
      <c r="I291" s="33">
        <v>36</v>
      </c>
      <c r="J291" s="31">
        <v>2.5630000000000002</v>
      </c>
      <c r="K291" s="31">
        <v>24.874300000000002</v>
      </c>
      <c r="L291" s="31">
        <v>79.542000000000002</v>
      </c>
      <c r="M291" s="31">
        <f t="shared" si="63"/>
        <v>-68.728093334339093</v>
      </c>
      <c r="N291" s="205">
        <f t="shared" si="64"/>
        <v>1.3692573889217339</v>
      </c>
    </row>
    <row r="292" spans="1:14" ht="14.25" thickBot="1">
      <c r="A292" s="262"/>
      <c r="B292" s="212" t="s">
        <v>21</v>
      </c>
      <c r="C292" s="31">
        <v>0</v>
      </c>
      <c r="D292" s="31">
        <v>4.4164000000000003</v>
      </c>
      <c r="E292" s="31">
        <v>2.2275</v>
      </c>
      <c r="F292" s="12">
        <f t="shared" si="62"/>
        <v>98.267115600448946</v>
      </c>
      <c r="G292" s="31">
        <v>7</v>
      </c>
      <c r="H292" s="31">
        <v>6646.3119999999999</v>
      </c>
      <c r="I292" s="33">
        <v>0</v>
      </c>
      <c r="J292" s="31">
        <v>0</v>
      </c>
      <c r="K292" s="31">
        <v>0</v>
      </c>
      <c r="L292" s="31">
        <v>0</v>
      </c>
      <c r="M292" s="31" t="e">
        <f t="shared" si="63"/>
        <v>#DIV/0!</v>
      </c>
      <c r="N292" s="205">
        <f t="shared" si="64"/>
        <v>0.64055433564084141</v>
      </c>
    </row>
    <row r="293" spans="1:14" ht="14.25" thickBot="1">
      <c r="A293" s="262"/>
      <c r="B293" s="212" t="s">
        <v>22</v>
      </c>
      <c r="C293" s="31">
        <v>2.8400000000000002E-2</v>
      </c>
      <c r="D293" s="31">
        <v>0.97919999999999996</v>
      </c>
      <c r="E293" s="31">
        <v>2.5144000000000002</v>
      </c>
      <c r="F293" s="12">
        <f t="shared" si="62"/>
        <v>-61.056315622017173</v>
      </c>
      <c r="G293" s="31">
        <v>99</v>
      </c>
      <c r="H293" s="31">
        <v>7992.2</v>
      </c>
      <c r="I293" s="33">
        <v>0</v>
      </c>
      <c r="J293" s="31">
        <v>0</v>
      </c>
      <c r="K293" s="31">
        <v>0</v>
      </c>
      <c r="L293" s="31">
        <v>0.70920000000000005</v>
      </c>
      <c r="M293" s="31"/>
      <c r="N293" s="205">
        <f t="shared" si="64"/>
        <v>0.7514359817292392</v>
      </c>
    </row>
    <row r="294" spans="1:14" ht="14.25" thickBot="1">
      <c r="A294" s="262"/>
      <c r="B294" s="212" t="s">
        <v>23</v>
      </c>
      <c r="C294" s="31">
        <v>1.1484000000000001</v>
      </c>
      <c r="D294" s="31">
        <v>14.004099999999999</v>
      </c>
      <c r="E294" s="31">
        <v>9.6227</v>
      </c>
      <c r="F294" s="12">
        <f t="shared" si="62"/>
        <v>45.531919315784542</v>
      </c>
      <c r="G294" s="31">
        <v>164</v>
      </c>
      <c r="H294" s="31">
        <v>132220</v>
      </c>
      <c r="I294" s="33">
        <v>0</v>
      </c>
      <c r="J294" s="31">
        <v>0</v>
      </c>
      <c r="K294" s="31">
        <v>0</v>
      </c>
      <c r="L294" s="31">
        <v>0</v>
      </c>
      <c r="M294" s="31"/>
      <c r="N294" s="205">
        <f t="shared" si="64"/>
        <v>37.568044984327578</v>
      </c>
    </row>
    <row r="295" spans="1:14" ht="14.25" thickBot="1">
      <c r="A295" s="262"/>
      <c r="B295" s="212" t="s">
        <v>24</v>
      </c>
      <c r="C295" s="31">
        <v>0.49480000000000002</v>
      </c>
      <c r="D295" s="31">
        <v>8.8627000000000002</v>
      </c>
      <c r="E295" s="31">
        <v>5.9086999999999996</v>
      </c>
      <c r="F295" s="12">
        <f t="shared" si="62"/>
        <v>49.994076531216699</v>
      </c>
      <c r="G295" s="31">
        <v>50</v>
      </c>
      <c r="H295" s="31">
        <v>5142.1862000000001</v>
      </c>
      <c r="I295" s="33">
        <v>2</v>
      </c>
      <c r="J295" s="31">
        <v>0</v>
      </c>
      <c r="K295" s="31">
        <v>0.20610000000000001</v>
      </c>
      <c r="L295" s="31">
        <v>0</v>
      </c>
      <c r="M295" s="31"/>
      <c r="N295" s="205">
        <f t="shared" si="64"/>
        <v>1.2368454286857522</v>
      </c>
    </row>
    <row r="296" spans="1:14" ht="14.25" thickBot="1">
      <c r="A296" s="262"/>
      <c r="B296" s="212" t="s">
        <v>25</v>
      </c>
      <c r="C296" s="33">
        <v>0</v>
      </c>
      <c r="D296" s="33">
        <v>0</v>
      </c>
      <c r="E296" s="31">
        <v>0</v>
      </c>
      <c r="F296" s="12"/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1">
        <v>0</v>
      </c>
      <c r="M296" s="31"/>
      <c r="N296" s="205"/>
    </row>
    <row r="297" spans="1:14" ht="14.25" thickBot="1">
      <c r="A297" s="262"/>
      <c r="B297" s="212" t="s">
        <v>26</v>
      </c>
      <c r="C297" s="31">
        <v>34.0565</v>
      </c>
      <c r="D297" s="31">
        <v>130.13079999999999</v>
      </c>
      <c r="E297" s="31">
        <v>150.54570000000001</v>
      </c>
      <c r="F297" s="12">
        <f>(D297-E297)/E297*100</f>
        <v>-13.560599871002635</v>
      </c>
      <c r="G297" s="31">
        <v>676</v>
      </c>
      <c r="H297" s="31">
        <v>297643.62</v>
      </c>
      <c r="I297" s="33">
        <v>135</v>
      </c>
      <c r="J297" s="31">
        <v>9.9102999999999994</v>
      </c>
      <c r="K297" s="31">
        <v>46.957099999999997</v>
      </c>
      <c r="L297" s="31">
        <v>102.7122</v>
      </c>
      <c r="M297" s="31">
        <f>(K297-L297)/L297*100</f>
        <v>-54.282840792038336</v>
      </c>
      <c r="N297" s="205">
        <f>D297/D388*100</f>
        <v>8.7386952219746714</v>
      </c>
    </row>
    <row r="298" spans="1:14" ht="14.25" thickBot="1">
      <c r="A298" s="262"/>
      <c r="B298" s="212" t="s">
        <v>27</v>
      </c>
      <c r="C298" s="31">
        <v>0</v>
      </c>
      <c r="D298" s="31">
        <v>0</v>
      </c>
      <c r="E298" s="31">
        <v>0</v>
      </c>
      <c r="F298" s="12"/>
      <c r="G298" s="31">
        <v>0</v>
      </c>
      <c r="H298" s="31">
        <v>0</v>
      </c>
      <c r="I298" s="33">
        <v>0</v>
      </c>
      <c r="J298" s="31">
        <v>0</v>
      </c>
      <c r="K298" s="31">
        <v>0</v>
      </c>
      <c r="L298" s="31">
        <v>0</v>
      </c>
      <c r="M298" s="31"/>
      <c r="N298" s="205">
        <f>D298/D389*100</f>
        <v>0</v>
      </c>
    </row>
    <row r="299" spans="1:14" ht="14.25" thickBot="1">
      <c r="A299" s="262"/>
      <c r="B299" s="14" t="s">
        <v>28</v>
      </c>
      <c r="C299" s="34">
        <v>0</v>
      </c>
      <c r="D299" s="34">
        <v>0</v>
      </c>
      <c r="E299" s="34">
        <v>0</v>
      </c>
      <c r="F299" s="12"/>
      <c r="G299" s="34">
        <v>0</v>
      </c>
      <c r="H299" s="34">
        <v>0</v>
      </c>
      <c r="I299" s="33">
        <v>0</v>
      </c>
      <c r="J299" s="31">
        <v>0</v>
      </c>
      <c r="K299" s="31">
        <v>0</v>
      </c>
      <c r="L299" s="34">
        <v>0</v>
      </c>
      <c r="M299" s="31"/>
      <c r="N299" s="205"/>
    </row>
    <row r="300" spans="1:14" ht="14.25" thickBot="1">
      <c r="A300" s="262"/>
      <c r="B300" s="14" t="s">
        <v>29</v>
      </c>
      <c r="C300" s="41">
        <v>0</v>
      </c>
      <c r="D300" s="41">
        <v>0</v>
      </c>
      <c r="E300" s="41">
        <v>0</v>
      </c>
      <c r="F300" s="12"/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1"/>
      <c r="N300" s="205"/>
    </row>
    <row r="301" spans="1:14" ht="14.25" thickBot="1">
      <c r="A301" s="262"/>
      <c r="B301" s="14" t="s">
        <v>30</v>
      </c>
      <c r="C301" s="34">
        <v>0</v>
      </c>
      <c r="D301" s="34">
        <v>0</v>
      </c>
      <c r="E301" s="34">
        <v>0</v>
      </c>
      <c r="F301" s="12"/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1"/>
      <c r="N301" s="205"/>
    </row>
    <row r="302" spans="1:14" ht="14.25" thickBot="1">
      <c r="A302" s="268"/>
      <c r="B302" s="15" t="s">
        <v>31</v>
      </c>
      <c r="C302" s="16">
        <f t="shared" ref="C302:L302" si="65">C290+C292+C293+C294+C295+C296+C297+C298</f>
        <v>46.974000000000004</v>
      </c>
      <c r="D302" s="16">
        <f t="shared" si="65"/>
        <v>269.22069999999997</v>
      </c>
      <c r="E302" s="16">
        <f t="shared" si="65"/>
        <v>333.92780000000005</v>
      </c>
      <c r="F302" s="17">
        <f>(D302-E302)/E302*100</f>
        <v>-19.377572038027406</v>
      </c>
      <c r="G302" s="16">
        <f t="shared" si="65"/>
        <v>1941</v>
      </c>
      <c r="H302" s="16">
        <f t="shared" si="65"/>
        <v>534531.61930000002</v>
      </c>
      <c r="I302" s="16">
        <f t="shared" si="65"/>
        <v>234</v>
      </c>
      <c r="J302" s="16">
        <f t="shared" si="65"/>
        <v>17.222999999999999</v>
      </c>
      <c r="K302" s="16">
        <f t="shared" si="65"/>
        <v>115.09480000000001</v>
      </c>
      <c r="L302" s="16">
        <f t="shared" si="65"/>
        <v>262.76670000000001</v>
      </c>
      <c r="M302" s="16">
        <f t="shared" ref="M302:M304" si="66">(K302-L302)/L302*100</f>
        <v>-56.198863859081072</v>
      </c>
      <c r="N302" s="206">
        <f>D302/D393*100</f>
        <v>1.7955278932121645</v>
      </c>
    </row>
    <row r="303" spans="1:14" ht="14.25" thickTop="1">
      <c r="A303" s="261" t="s">
        <v>102</v>
      </c>
      <c r="B303" s="212" t="s">
        <v>19</v>
      </c>
      <c r="C303" s="28">
        <v>23.557477000000002</v>
      </c>
      <c r="D303" s="28">
        <v>77.822791999999993</v>
      </c>
      <c r="E303" s="28">
        <v>78.176312999999993</v>
      </c>
      <c r="F303" s="12">
        <f>(D303-E303)/E303*100</f>
        <v>-0.45220986566608823</v>
      </c>
      <c r="G303" s="28">
        <v>733</v>
      </c>
      <c r="H303" s="28">
        <v>56326.071720000007</v>
      </c>
      <c r="I303" s="28">
        <v>120</v>
      </c>
      <c r="J303" s="28">
        <v>2.6328999999999922</v>
      </c>
      <c r="K303" s="28">
        <v>50.684878999999995</v>
      </c>
      <c r="L303" s="28">
        <v>3.537239</v>
      </c>
      <c r="M303" s="31">
        <f t="shared" si="66"/>
        <v>1332.8938191623465</v>
      </c>
      <c r="N303" s="205">
        <f>D303/D381*100</f>
        <v>1.0213610631171206</v>
      </c>
    </row>
    <row r="304" spans="1:14">
      <c r="A304" s="261"/>
      <c r="B304" s="212" t="s">
        <v>20</v>
      </c>
      <c r="C304" s="28">
        <v>12.163131</v>
      </c>
      <c r="D304" s="28">
        <v>24.868918000000001</v>
      </c>
      <c r="E304" s="28">
        <v>18.609006000000001</v>
      </c>
      <c r="F304" s="12">
        <f>(D304-E304)/E304*100</f>
        <v>33.639152999359553</v>
      </c>
      <c r="G304" s="28">
        <v>313</v>
      </c>
      <c r="H304" s="28">
        <v>6260</v>
      </c>
      <c r="I304" s="28">
        <v>59</v>
      </c>
      <c r="J304" s="28">
        <v>0.24500000000000011</v>
      </c>
      <c r="K304" s="28">
        <v>2.470901</v>
      </c>
      <c r="L304" s="28">
        <v>2.3082389999999999</v>
      </c>
      <c r="M304" s="31">
        <f t="shared" si="66"/>
        <v>7.0470172282852888</v>
      </c>
      <c r="N304" s="205">
        <f>D304/D382*100</f>
        <v>1.2617861765802441</v>
      </c>
    </row>
    <row r="305" spans="1:14">
      <c r="A305" s="261"/>
      <c r="B305" s="212" t="s">
        <v>21</v>
      </c>
      <c r="C305" s="28">
        <v>0</v>
      </c>
      <c r="D305" s="28">
        <v>1.188679</v>
      </c>
      <c r="E305" s="28">
        <v>0</v>
      </c>
      <c r="F305" s="12"/>
      <c r="G305" s="28">
        <v>2</v>
      </c>
      <c r="H305" s="28">
        <v>1530</v>
      </c>
      <c r="I305" s="28"/>
      <c r="J305" s="28"/>
      <c r="K305" s="28"/>
      <c r="L305" s="31"/>
      <c r="M305" s="31"/>
      <c r="N305" s="205"/>
    </row>
    <row r="306" spans="1:14">
      <c r="A306" s="261"/>
      <c r="B306" s="212" t="s">
        <v>22</v>
      </c>
      <c r="C306" s="28"/>
      <c r="D306" s="28">
        <v>0</v>
      </c>
      <c r="E306" s="28"/>
      <c r="F306" s="12"/>
      <c r="G306" s="28"/>
      <c r="H306" s="28">
        <v>0</v>
      </c>
      <c r="I306" s="28"/>
      <c r="J306" s="28"/>
      <c r="K306" s="28"/>
      <c r="L306" s="31"/>
      <c r="M306" s="31"/>
      <c r="N306" s="205"/>
    </row>
    <row r="307" spans="1:14">
      <c r="A307" s="261"/>
      <c r="B307" s="212" t="s">
        <v>23</v>
      </c>
      <c r="C307" s="28"/>
      <c r="D307" s="28"/>
      <c r="E307" s="28"/>
      <c r="F307" s="12"/>
      <c r="G307" s="28">
        <v>3</v>
      </c>
      <c r="H307" s="28">
        <v>1794.0110199999999</v>
      </c>
      <c r="I307" s="28"/>
      <c r="J307" s="28"/>
      <c r="K307" s="28"/>
      <c r="L307" s="31"/>
      <c r="M307" s="31"/>
      <c r="N307" s="205"/>
    </row>
    <row r="308" spans="1:14">
      <c r="A308" s="261"/>
      <c r="B308" s="212" t="s">
        <v>24</v>
      </c>
      <c r="C308" s="28">
        <v>0.33056599999999997</v>
      </c>
      <c r="D308" s="28">
        <v>7.4168869999999991</v>
      </c>
      <c r="E308" s="28">
        <v>11.339052000000001</v>
      </c>
      <c r="F308" s="12"/>
      <c r="G308" s="28">
        <v>17</v>
      </c>
      <c r="H308" s="28">
        <v>25109.458900000001</v>
      </c>
      <c r="I308" s="28"/>
      <c r="J308" s="28">
        <v>-0.280694</v>
      </c>
      <c r="K308" s="28">
        <v>3.9635379999999998</v>
      </c>
      <c r="L308" s="31">
        <v>0</v>
      </c>
      <c r="M308" s="31"/>
      <c r="N308" s="205">
        <f>D308/D386*100</f>
        <v>1.0350731471254564</v>
      </c>
    </row>
    <row r="309" spans="1:14">
      <c r="A309" s="261"/>
      <c r="B309" s="212" t="s">
        <v>25</v>
      </c>
      <c r="C309" s="28">
        <v>0.10398499999999999</v>
      </c>
      <c r="D309" s="28">
        <v>0.10398499999999999</v>
      </c>
      <c r="E309" s="28"/>
      <c r="F309" s="12"/>
      <c r="G309" s="28"/>
      <c r="H309" s="28"/>
      <c r="I309" s="28"/>
      <c r="J309" s="28"/>
      <c r="K309" s="28"/>
      <c r="L309" s="28"/>
      <c r="M309" s="31"/>
      <c r="N309" s="205"/>
    </row>
    <row r="310" spans="1:14">
      <c r="A310" s="261"/>
      <c r="B310" s="212" t="s">
        <v>26</v>
      </c>
      <c r="C310" s="28">
        <v>15.329898000000002</v>
      </c>
      <c r="D310" s="28">
        <v>25.324805999999999</v>
      </c>
      <c r="E310" s="28">
        <v>1.6798040000000001</v>
      </c>
      <c r="F310" s="12">
        <f>(D310-E310)/E310*100</f>
        <v>1407.6048157999385</v>
      </c>
      <c r="G310" s="28">
        <v>151</v>
      </c>
      <c r="H310" s="28">
        <v>101299.98</v>
      </c>
      <c r="I310" s="28"/>
      <c r="J310" s="28"/>
      <c r="K310" s="28"/>
      <c r="L310" s="31"/>
      <c r="M310" s="31"/>
      <c r="N310" s="205">
        <f>D310/D388*100</f>
        <v>1.7006409027657976</v>
      </c>
    </row>
    <row r="311" spans="1:14">
      <c r="A311" s="261"/>
      <c r="B311" s="212" t="s">
        <v>27</v>
      </c>
      <c r="C311" s="28"/>
      <c r="D311" s="28"/>
      <c r="E311" s="28"/>
      <c r="F311" s="12"/>
      <c r="G311" s="28"/>
      <c r="H311" s="28"/>
      <c r="I311" s="28"/>
      <c r="J311" s="28">
        <v>0</v>
      </c>
      <c r="K311" s="28"/>
      <c r="L311" s="31"/>
      <c r="M311" s="31"/>
      <c r="N311" s="205"/>
    </row>
    <row r="312" spans="1:14">
      <c r="A312" s="261"/>
      <c r="B312" s="14" t="s">
        <v>28</v>
      </c>
      <c r="C312" s="31"/>
      <c r="D312" s="31"/>
      <c r="E312" s="31"/>
      <c r="F312" s="12"/>
      <c r="G312" s="28"/>
      <c r="H312" s="28"/>
      <c r="I312" s="28"/>
      <c r="J312" s="28"/>
      <c r="K312" s="28"/>
      <c r="L312" s="34"/>
      <c r="M312" s="31"/>
      <c r="N312" s="205"/>
    </row>
    <row r="313" spans="1:14">
      <c r="A313" s="261"/>
      <c r="B313" s="14" t="s">
        <v>29</v>
      </c>
      <c r="C313" s="31"/>
      <c r="D313" s="31"/>
      <c r="E313" s="31"/>
      <c r="F313" s="12"/>
      <c r="G313" s="31"/>
      <c r="H313" s="31"/>
      <c r="I313" s="31"/>
      <c r="J313" s="31"/>
      <c r="K313" s="31"/>
      <c r="L313" s="31"/>
      <c r="M313" s="31"/>
      <c r="N313" s="205"/>
    </row>
    <row r="314" spans="1:14">
      <c r="A314" s="261"/>
      <c r="B314" s="14" t="s">
        <v>30</v>
      </c>
      <c r="C314" s="31"/>
      <c r="D314" s="31"/>
      <c r="E314" s="31"/>
      <c r="F314" s="12"/>
      <c r="G314" s="31"/>
      <c r="H314" s="31"/>
      <c r="I314" s="31"/>
      <c r="J314" s="31"/>
      <c r="K314" s="31"/>
      <c r="L314" s="31"/>
      <c r="M314" s="31"/>
      <c r="N314" s="205"/>
    </row>
    <row r="315" spans="1:14" ht="14.25" thickBot="1">
      <c r="A315" s="286"/>
      <c r="B315" s="15" t="s">
        <v>31</v>
      </c>
      <c r="C315" s="16">
        <f t="shared" ref="C315:L315" si="67">C303+C305+C306+C307+C308+C309+C310+C311</f>
        <v>39.321926000000005</v>
      </c>
      <c r="D315" s="16">
        <f t="shared" si="67"/>
        <v>111.85714899999998</v>
      </c>
      <c r="E315" s="16">
        <f t="shared" si="67"/>
        <v>91.195168999999993</v>
      </c>
      <c r="F315" s="17">
        <f>(D315-E315)/E315*100</f>
        <v>22.656879993281208</v>
      </c>
      <c r="G315" s="16">
        <f t="shared" si="67"/>
        <v>906</v>
      </c>
      <c r="H315" s="16">
        <f t="shared" si="67"/>
        <v>186059.52163999999</v>
      </c>
      <c r="I315" s="16">
        <f t="shared" si="67"/>
        <v>120</v>
      </c>
      <c r="J315" s="16">
        <f t="shared" si="67"/>
        <v>2.3522059999999922</v>
      </c>
      <c r="K315" s="16">
        <f t="shared" si="67"/>
        <v>54.648416999999995</v>
      </c>
      <c r="L315" s="16">
        <f t="shared" si="67"/>
        <v>3.537239</v>
      </c>
      <c r="M315" s="16">
        <f t="shared" ref="M315:M317" si="68">(K315-L315)/L315*100</f>
        <v>1444.945563474789</v>
      </c>
      <c r="N315" s="206">
        <f>D315/D393*100</f>
        <v>0.74601481641155076</v>
      </c>
    </row>
    <row r="316" spans="1:14" ht="14.25" thickTop="1">
      <c r="A316" s="261" t="s">
        <v>40</v>
      </c>
      <c r="B316" s="212" t="s">
        <v>19</v>
      </c>
      <c r="C316" s="34">
        <v>60.998429000000002</v>
      </c>
      <c r="D316" s="34">
        <v>574.80805700000008</v>
      </c>
      <c r="E316" s="34">
        <v>816.00647300000003</v>
      </c>
      <c r="F316" s="200">
        <f>(D316-E316)/E316*100</f>
        <v>-29.558394936898978</v>
      </c>
      <c r="G316" s="34">
        <v>4121</v>
      </c>
      <c r="H316" s="34">
        <v>314384.98156799999</v>
      </c>
      <c r="I316" s="31">
        <v>505</v>
      </c>
      <c r="J316" s="34">
        <v>59.07</v>
      </c>
      <c r="K316" s="34">
        <v>285.62</v>
      </c>
      <c r="L316" s="34">
        <v>334.59</v>
      </c>
      <c r="M316" s="31">
        <f t="shared" si="68"/>
        <v>-14.635822947487961</v>
      </c>
      <c r="N316" s="205">
        <f>D316/D381*100</f>
        <v>7.5438898181114684</v>
      </c>
    </row>
    <row r="317" spans="1:14">
      <c r="A317" s="261"/>
      <c r="B317" s="212" t="s">
        <v>20</v>
      </c>
      <c r="C317" s="34">
        <v>24.925648000000002</v>
      </c>
      <c r="D317" s="34">
        <v>166.65498099999999</v>
      </c>
      <c r="E317" s="34">
        <v>189.583743</v>
      </c>
      <c r="F317" s="12">
        <f>(D317-E317)/E317*100</f>
        <v>-12.09426590970936</v>
      </c>
      <c r="G317" s="34">
        <v>1864</v>
      </c>
      <c r="H317" s="34">
        <v>37311.199999999997</v>
      </c>
      <c r="I317" s="31">
        <v>222</v>
      </c>
      <c r="J317" s="34">
        <v>33.89</v>
      </c>
      <c r="K317" s="34">
        <v>121.88</v>
      </c>
      <c r="L317" s="34">
        <v>98.86</v>
      </c>
      <c r="M317" s="31">
        <f t="shared" si="68"/>
        <v>23.285454177624921</v>
      </c>
      <c r="N317" s="205">
        <f>D317/D382*100</f>
        <v>8.4556534097721183</v>
      </c>
    </row>
    <row r="318" spans="1:14">
      <c r="A318" s="261"/>
      <c r="B318" s="212" t="s">
        <v>21</v>
      </c>
      <c r="C318" s="34">
        <v>0</v>
      </c>
      <c r="D318" s="34">
        <v>5.453773</v>
      </c>
      <c r="E318" s="34">
        <v>26.681505000000001</v>
      </c>
      <c r="F318" s="12">
        <f>(D318-E318)/E318*100</f>
        <v>-79.559724985528362</v>
      </c>
      <c r="G318" s="34">
        <v>17</v>
      </c>
      <c r="H318" s="34">
        <v>22850</v>
      </c>
      <c r="I318" s="31"/>
      <c r="J318" s="34"/>
      <c r="K318" s="34"/>
      <c r="L318" s="34"/>
      <c r="M318" s="31"/>
      <c r="N318" s="205">
        <f>D318/D383*100</f>
        <v>0.79101484031133007</v>
      </c>
    </row>
    <row r="319" spans="1:14">
      <c r="A319" s="261"/>
      <c r="B319" s="212" t="s">
        <v>22</v>
      </c>
      <c r="C319" s="34">
        <v>0.25829299999999999</v>
      </c>
      <c r="D319" s="34">
        <v>25.763197999999999</v>
      </c>
      <c r="E319" s="34">
        <v>16.160055</v>
      </c>
      <c r="F319" s="12">
        <f>(D319-E319)/E319*100</f>
        <v>59.425187599918438</v>
      </c>
      <c r="G319" s="34">
        <v>699</v>
      </c>
      <c r="H319" s="34">
        <v>35968.030200000001</v>
      </c>
      <c r="I319" s="31">
        <v>49</v>
      </c>
      <c r="J319" s="34">
        <v>0.22</v>
      </c>
      <c r="K319" s="34">
        <v>4.3899999999999997</v>
      </c>
      <c r="L319" s="34">
        <v>2.2000000000000002</v>
      </c>
      <c r="M319" s="31">
        <f>(K319-L319)/L319*100</f>
        <v>99.545454545454518</v>
      </c>
      <c r="N319" s="205">
        <f>D319/D384*100</f>
        <v>19.770622938740576</v>
      </c>
    </row>
    <row r="320" spans="1:14">
      <c r="A320" s="261"/>
      <c r="B320" s="212" t="s">
        <v>23</v>
      </c>
      <c r="C320" s="34">
        <v>0.22641600000000001</v>
      </c>
      <c r="D320" s="34">
        <v>6.6792720000000001</v>
      </c>
      <c r="E320" s="34">
        <v>1.703703</v>
      </c>
      <c r="F320" s="12"/>
      <c r="G320" s="34">
        <v>59</v>
      </c>
      <c r="H320" s="34">
        <v>59007.08</v>
      </c>
      <c r="I320" s="31"/>
      <c r="J320" s="34"/>
      <c r="K320" s="34"/>
      <c r="L320" s="34"/>
      <c r="M320" s="31"/>
      <c r="N320" s="205"/>
    </row>
    <row r="321" spans="1:14">
      <c r="A321" s="261"/>
      <c r="B321" s="212" t="s">
        <v>24</v>
      </c>
      <c r="C321" s="34">
        <v>84.929924</v>
      </c>
      <c r="D321" s="34">
        <v>120.83081900000001</v>
      </c>
      <c r="E321" s="34">
        <v>48.51876</v>
      </c>
      <c r="F321" s="12">
        <f>(D321-E321)/E321*100</f>
        <v>149.03937981926993</v>
      </c>
      <c r="G321" s="34">
        <v>102</v>
      </c>
      <c r="H321" s="34">
        <v>90348</v>
      </c>
      <c r="I321" s="31">
        <v>2</v>
      </c>
      <c r="J321" s="34"/>
      <c r="K321" s="34">
        <v>0.97</v>
      </c>
      <c r="L321" s="34">
        <v>0.28000000000000003</v>
      </c>
      <c r="M321" s="31"/>
      <c r="N321" s="205">
        <f>D321/D386*100</f>
        <v>16.862699417164698</v>
      </c>
    </row>
    <row r="322" spans="1:14">
      <c r="A322" s="261"/>
      <c r="B322" s="212" t="s">
        <v>25</v>
      </c>
      <c r="C322" s="34">
        <v>0</v>
      </c>
      <c r="D322" s="34">
        <v>30.949000000000002</v>
      </c>
      <c r="E322" s="34">
        <v>53.551000000000002</v>
      </c>
      <c r="F322" s="12"/>
      <c r="G322" s="34">
        <v>5</v>
      </c>
      <c r="H322" s="34">
        <v>1085.8499999999999</v>
      </c>
      <c r="I322" s="31"/>
      <c r="J322" s="34"/>
      <c r="K322" s="34"/>
      <c r="L322" s="34"/>
      <c r="M322" s="31"/>
      <c r="N322" s="205">
        <f>D322/D387*100</f>
        <v>0.72153693214565506</v>
      </c>
    </row>
    <row r="323" spans="1:14">
      <c r="A323" s="261"/>
      <c r="B323" s="212" t="s">
        <v>26</v>
      </c>
      <c r="C323" s="34">
        <v>5.0279619999999996</v>
      </c>
      <c r="D323" s="34">
        <v>54.979097000000003</v>
      </c>
      <c r="E323" s="34">
        <v>47.477258999999997</v>
      </c>
      <c r="F323" s="12">
        <f>(D323-E323)/E323*100</f>
        <v>15.80090796732812</v>
      </c>
      <c r="G323" s="34">
        <v>1210</v>
      </c>
      <c r="H323" s="34">
        <v>115335.5</v>
      </c>
      <c r="I323" s="31">
        <v>14</v>
      </c>
      <c r="J323" s="34">
        <v>7.0000000000000007E-2</v>
      </c>
      <c r="K323" s="34">
        <v>29.53</v>
      </c>
      <c r="L323" s="34">
        <v>54.63</v>
      </c>
      <c r="M323" s="31">
        <f>(K323-L323)/L323*100</f>
        <v>-45.945451217279881</v>
      </c>
      <c r="N323" s="205">
        <f>D323/D388*100</f>
        <v>3.6920204306926725</v>
      </c>
    </row>
    <row r="324" spans="1:14">
      <c r="A324" s="261"/>
      <c r="B324" s="212" t="s">
        <v>27</v>
      </c>
      <c r="C324" s="34">
        <v>0.71703600000000001</v>
      </c>
      <c r="D324" s="34">
        <v>1.39147</v>
      </c>
      <c r="E324" s="31">
        <v>0.78457100000000002</v>
      </c>
      <c r="F324" s="12">
        <f>(D324-E324)/E324*100</f>
        <v>77.354248372677546</v>
      </c>
      <c r="G324" s="34">
        <v>8</v>
      </c>
      <c r="H324" s="34">
        <v>1050.8510000000001</v>
      </c>
      <c r="I324" s="31">
        <v>2</v>
      </c>
      <c r="J324" s="31"/>
      <c r="K324" s="31">
        <v>0.06</v>
      </c>
      <c r="L324" s="31">
        <v>0.94</v>
      </c>
      <c r="M324" s="31"/>
      <c r="N324" s="205">
        <f>D324/D389*100</f>
        <v>6.2170625968714299</v>
      </c>
    </row>
    <row r="325" spans="1:14">
      <c r="A325" s="261"/>
      <c r="B325" s="14" t="s">
        <v>28</v>
      </c>
      <c r="C325" s="34">
        <v>0</v>
      </c>
      <c r="D325" s="34">
        <v>0</v>
      </c>
      <c r="E325" s="34">
        <v>0</v>
      </c>
      <c r="F325" s="12"/>
      <c r="G325" s="34">
        <v>0</v>
      </c>
      <c r="H325" s="34">
        <v>0</v>
      </c>
      <c r="I325" s="34"/>
      <c r="J325" s="34"/>
      <c r="K325" s="34"/>
      <c r="L325" s="34"/>
      <c r="M325" s="31"/>
      <c r="N325" s="205"/>
    </row>
    <row r="326" spans="1:14">
      <c r="A326" s="261"/>
      <c r="B326" s="14" t="s">
        <v>29</v>
      </c>
      <c r="C326" s="31">
        <v>0</v>
      </c>
      <c r="D326" s="31">
        <v>0</v>
      </c>
      <c r="E326" s="31">
        <v>0.256604</v>
      </c>
      <c r="F326" s="12"/>
      <c r="G326" s="34">
        <v>0</v>
      </c>
      <c r="H326" s="34">
        <v>0</v>
      </c>
      <c r="I326" s="34"/>
      <c r="J326" s="34"/>
      <c r="K326" s="34"/>
      <c r="L326" s="34"/>
      <c r="M326" s="31"/>
      <c r="N326" s="205"/>
    </row>
    <row r="327" spans="1:14">
      <c r="A327" s="261"/>
      <c r="B327" s="14" t="s">
        <v>30</v>
      </c>
      <c r="C327" s="31">
        <v>0.69606400000000002</v>
      </c>
      <c r="D327" s="31">
        <v>0.69606400000000002</v>
      </c>
      <c r="E327" s="31">
        <v>0</v>
      </c>
      <c r="F327" s="12"/>
      <c r="G327" s="31">
        <v>1</v>
      </c>
      <c r="H327" s="31">
        <v>26.350999999999999</v>
      </c>
      <c r="I327" s="31"/>
      <c r="J327" s="31"/>
      <c r="K327" s="31"/>
      <c r="L327" s="31"/>
      <c r="M327" s="31"/>
      <c r="N327" s="205"/>
    </row>
    <row r="328" spans="1:14" ht="14.25" thickBot="1">
      <c r="A328" s="286"/>
      <c r="B328" s="15" t="s">
        <v>31</v>
      </c>
      <c r="C328" s="16">
        <f t="shared" ref="C328:L328" si="69">C316+C318+C319+C320+C321+C322+C323+C324</f>
        <v>152.15806000000001</v>
      </c>
      <c r="D328" s="16">
        <f t="shared" si="69"/>
        <v>820.85468600000002</v>
      </c>
      <c r="E328" s="16">
        <f t="shared" si="69"/>
        <v>1010.8833260000001</v>
      </c>
      <c r="F328" s="17">
        <f>(D328-E328)/E328*100</f>
        <v>-18.798276231534171</v>
      </c>
      <c r="G328" s="16">
        <f t="shared" si="69"/>
        <v>6221</v>
      </c>
      <c r="H328" s="16">
        <f t="shared" si="69"/>
        <v>640030.29276799993</v>
      </c>
      <c r="I328" s="16">
        <f t="shared" si="69"/>
        <v>572</v>
      </c>
      <c r="J328" s="16">
        <f t="shared" si="69"/>
        <v>59.36</v>
      </c>
      <c r="K328" s="16">
        <f t="shared" si="69"/>
        <v>320.57</v>
      </c>
      <c r="L328" s="16">
        <f t="shared" si="69"/>
        <v>392.63999999999993</v>
      </c>
      <c r="M328" s="16">
        <f t="shared" ref="M328:M330" si="70">(K328-L328)/L328*100</f>
        <v>-18.355236348818245</v>
      </c>
      <c r="N328" s="206">
        <f>D328/D393*100</f>
        <v>5.4745696931436303</v>
      </c>
    </row>
    <row r="329" spans="1:14" ht="14.25" thickTop="1">
      <c r="A329" s="261" t="s">
        <v>41</v>
      </c>
      <c r="B329" s="212" t="s">
        <v>19</v>
      </c>
      <c r="C329" s="71">
        <v>41.36</v>
      </c>
      <c r="D329" s="106">
        <v>222.74</v>
      </c>
      <c r="E329" s="106">
        <v>413.98</v>
      </c>
      <c r="F329" s="199">
        <f>(D329-E329)/E329*100</f>
        <v>-46.195468380114981</v>
      </c>
      <c r="G329" s="72">
        <v>2212</v>
      </c>
      <c r="H329" s="72">
        <v>122248.62</v>
      </c>
      <c r="I329" s="72">
        <v>313</v>
      </c>
      <c r="J329" s="72">
        <v>23.76</v>
      </c>
      <c r="K329" s="107">
        <v>105.85</v>
      </c>
      <c r="L329" s="107">
        <v>94.99</v>
      </c>
      <c r="M329" s="34">
        <f t="shared" si="70"/>
        <v>11.432782398147173</v>
      </c>
      <c r="N329" s="205">
        <f>D329/D381*100</f>
        <v>2.9232819505975511</v>
      </c>
    </row>
    <row r="330" spans="1:14">
      <c r="A330" s="261"/>
      <c r="B330" s="212" t="s">
        <v>20</v>
      </c>
      <c r="C330" s="72">
        <v>21.72</v>
      </c>
      <c r="D330" s="107">
        <v>95.08</v>
      </c>
      <c r="E330" s="107">
        <v>115.46</v>
      </c>
      <c r="F330" s="203">
        <f>(D330-E330)/E330*100</f>
        <v>-17.651134592066516</v>
      </c>
      <c r="G330" s="72">
        <v>1323</v>
      </c>
      <c r="H330" s="72">
        <v>26460</v>
      </c>
      <c r="I330" s="72">
        <v>129</v>
      </c>
      <c r="J330" s="72">
        <v>14.37</v>
      </c>
      <c r="K330" s="107">
        <v>33.229999999999997</v>
      </c>
      <c r="L330" s="107">
        <v>42.41</v>
      </c>
      <c r="M330" s="31">
        <f t="shared" si="70"/>
        <v>-21.645838245696773</v>
      </c>
      <c r="N330" s="205">
        <f>D330/D382*100</f>
        <v>4.8241193955140949</v>
      </c>
    </row>
    <row r="331" spans="1:14">
      <c r="A331" s="261"/>
      <c r="B331" s="212" t="s">
        <v>21</v>
      </c>
      <c r="C331" s="72"/>
      <c r="D331" s="107"/>
      <c r="E331" s="107">
        <v>0</v>
      </c>
      <c r="F331" s="12"/>
      <c r="G331" s="72"/>
      <c r="H331" s="72"/>
      <c r="I331" s="72"/>
      <c r="J331" s="72"/>
      <c r="K331" s="72"/>
      <c r="L331" s="107"/>
      <c r="M331" s="31"/>
      <c r="N331" s="205"/>
    </row>
    <row r="332" spans="1:14">
      <c r="A332" s="261"/>
      <c r="B332" s="212" t="s">
        <v>22</v>
      </c>
      <c r="C332" s="72"/>
      <c r="D332" s="107"/>
      <c r="E332" s="107">
        <v>0</v>
      </c>
      <c r="F332" s="12"/>
      <c r="G332" s="72"/>
      <c r="H332" s="72"/>
      <c r="I332" s="72"/>
      <c r="J332" s="72"/>
      <c r="K332" s="72"/>
      <c r="L332" s="107"/>
      <c r="M332" s="31"/>
      <c r="N332" s="205"/>
    </row>
    <row r="333" spans="1:14">
      <c r="A333" s="261"/>
      <c r="B333" s="212" t="s">
        <v>23</v>
      </c>
      <c r="C333" s="72"/>
      <c r="D333" s="107"/>
      <c r="E333" s="107">
        <v>0</v>
      </c>
      <c r="F333" s="12"/>
      <c r="G333" s="72"/>
      <c r="H333" s="72"/>
      <c r="I333" s="72"/>
      <c r="J333" s="72"/>
      <c r="K333" s="72"/>
      <c r="L333" s="107"/>
      <c r="M333" s="31"/>
      <c r="N333" s="205"/>
    </row>
    <row r="334" spans="1:14">
      <c r="A334" s="261"/>
      <c r="B334" s="212" t="s">
        <v>24</v>
      </c>
      <c r="C334" s="72">
        <v>0.06</v>
      </c>
      <c r="D334" s="107">
        <v>3.41</v>
      </c>
      <c r="E334" s="107">
        <v>38.25</v>
      </c>
      <c r="F334" s="203">
        <f>(D334-E334)/E334*100</f>
        <v>-91.084967320261441</v>
      </c>
      <c r="G334" s="72">
        <v>5</v>
      </c>
      <c r="H334" s="72">
        <v>22934.1</v>
      </c>
      <c r="I334" s="72"/>
      <c r="J334" s="72"/>
      <c r="K334" s="72"/>
      <c r="L334" s="107">
        <v>6</v>
      </c>
      <c r="M334" s="31">
        <f>(K334-L334)/L334*100</f>
        <v>-100</v>
      </c>
      <c r="N334" s="205">
        <f>D334/D386*100</f>
        <v>0.47588690938635131</v>
      </c>
    </row>
    <row r="335" spans="1:14">
      <c r="A335" s="261"/>
      <c r="B335" s="212" t="s">
        <v>25</v>
      </c>
      <c r="C335" s="72"/>
      <c r="D335" s="107"/>
      <c r="E335" s="107">
        <v>0</v>
      </c>
      <c r="F335" s="12"/>
      <c r="G335" s="72"/>
      <c r="H335" s="72"/>
      <c r="I335" s="74"/>
      <c r="J335" s="74"/>
      <c r="K335" s="74"/>
      <c r="L335" s="132"/>
      <c r="M335" s="31"/>
      <c r="N335" s="205"/>
    </row>
    <row r="336" spans="1:14">
      <c r="A336" s="261"/>
      <c r="B336" s="212" t="s">
        <v>26</v>
      </c>
      <c r="C336" s="72">
        <v>16.440000000000001</v>
      </c>
      <c r="D336" s="107">
        <v>29.77</v>
      </c>
      <c r="E336" s="107">
        <v>23.5</v>
      </c>
      <c r="F336" s="203">
        <f>(D336-E336)/E336*100</f>
        <v>26.680851063829785</v>
      </c>
      <c r="G336" s="72">
        <v>418</v>
      </c>
      <c r="H336" s="72">
        <v>45940.4</v>
      </c>
      <c r="I336" s="72">
        <v>39</v>
      </c>
      <c r="J336" s="72">
        <v>5.17</v>
      </c>
      <c r="K336" s="107">
        <v>11.87</v>
      </c>
      <c r="L336" s="107">
        <v>7.98</v>
      </c>
      <c r="M336" s="31">
        <f>(K336-L336)/L336*100</f>
        <v>48.746867167919781</v>
      </c>
      <c r="N336" s="205">
        <f>D336/D388*100</f>
        <v>1.999149753618559</v>
      </c>
    </row>
    <row r="337" spans="1:14">
      <c r="A337" s="261"/>
      <c r="B337" s="212" t="s">
        <v>27</v>
      </c>
      <c r="C337" s="72"/>
      <c r="D337" s="107"/>
      <c r="E337" s="107">
        <v>0</v>
      </c>
      <c r="F337" s="12"/>
      <c r="G337" s="72"/>
      <c r="H337" s="72"/>
      <c r="I337" s="72"/>
      <c r="J337" s="72"/>
      <c r="K337" s="72"/>
      <c r="L337" s="107"/>
      <c r="M337" s="31"/>
      <c r="N337" s="205"/>
    </row>
    <row r="338" spans="1:14">
      <c r="A338" s="261"/>
      <c r="B338" s="14" t="s">
        <v>28</v>
      </c>
      <c r="C338" s="72"/>
      <c r="D338" s="107"/>
      <c r="E338" s="107">
        <v>0</v>
      </c>
      <c r="F338" s="12"/>
      <c r="G338" s="72"/>
      <c r="H338" s="72"/>
      <c r="I338" s="75"/>
      <c r="J338" s="75"/>
      <c r="K338" s="75"/>
      <c r="L338" s="124"/>
      <c r="M338" s="31"/>
      <c r="N338" s="205"/>
    </row>
    <row r="339" spans="1:14">
      <c r="A339" s="261"/>
      <c r="B339" s="14" t="s">
        <v>29</v>
      </c>
      <c r="C339" s="72"/>
      <c r="D339" s="107"/>
      <c r="E339" s="107">
        <v>0</v>
      </c>
      <c r="F339" s="12"/>
      <c r="G339" s="72"/>
      <c r="H339" s="72"/>
      <c r="I339" s="75"/>
      <c r="J339" s="75"/>
      <c r="K339" s="75"/>
      <c r="L339" s="124"/>
      <c r="M339" s="31"/>
      <c r="N339" s="205"/>
    </row>
    <row r="340" spans="1:14">
      <c r="A340" s="261"/>
      <c r="B340" s="14" t="s">
        <v>30</v>
      </c>
      <c r="C340" s="72"/>
      <c r="D340" s="107"/>
      <c r="E340" s="107">
        <v>0</v>
      </c>
      <c r="F340" s="12"/>
      <c r="G340" s="72"/>
      <c r="H340" s="72"/>
      <c r="I340" s="75"/>
      <c r="J340" s="75"/>
      <c r="K340" s="75"/>
      <c r="L340" s="124"/>
      <c r="M340" s="31"/>
      <c r="N340" s="205"/>
    </row>
    <row r="341" spans="1:14" ht="14.25" thickBot="1">
      <c r="A341" s="286"/>
      <c r="B341" s="15" t="s">
        <v>31</v>
      </c>
      <c r="C341" s="16">
        <f t="shared" ref="C341:L341" si="71">C329+C331+C332+C333+C334+C335+C336+C337</f>
        <v>57.86</v>
      </c>
      <c r="D341" s="16">
        <f t="shared" si="71"/>
        <v>255.92000000000002</v>
      </c>
      <c r="E341" s="16">
        <f t="shared" si="71"/>
        <v>475.73</v>
      </c>
      <c r="F341" s="17">
        <f>(D341-E341)/E341*100</f>
        <v>-46.204780022281547</v>
      </c>
      <c r="G341" s="16">
        <f t="shared" si="71"/>
        <v>2635</v>
      </c>
      <c r="H341" s="16">
        <f t="shared" si="71"/>
        <v>191123.12</v>
      </c>
      <c r="I341" s="16">
        <f t="shared" si="71"/>
        <v>352</v>
      </c>
      <c r="J341" s="16">
        <f t="shared" si="71"/>
        <v>28.93</v>
      </c>
      <c r="K341" s="16">
        <f t="shared" si="71"/>
        <v>117.72</v>
      </c>
      <c r="L341" s="16">
        <f t="shared" si="71"/>
        <v>108.97</v>
      </c>
      <c r="M341" s="16">
        <f t="shared" ref="M341:M343" si="72">(K341-L341)/L341*100</f>
        <v>8.029732954024043</v>
      </c>
      <c r="N341" s="206">
        <f>D341/D393*100</f>
        <v>1.7068208292707703</v>
      </c>
    </row>
    <row r="342" spans="1:14" ht="14.25" thickTop="1">
      <c r="A342" s="285" t="s">
        <v>67</v>
      </c>
      <c r="B342" s="18" t="s">
        <v>19</v>
      </c>
      <c r="C342" s="32">
        <v>34.213144</v>
      </c>
      <c r="D342" s="32">
        <v>307.31506400000001</v>
      </c>
      <c r="E342" s="32">
        <v>387.379504</v>
      </c>
      <c r="F342" s="199">
        <f>(D342-E342)/E342*100</f>
        <v>-20.668217903443853</v>
      </c>
      <c r="G342" s="31">
        <v>2625</v>
      </c>
      <c r="H342" s="31">
        <v>188350.95342000001</v>
      </c>
      <c r="I342" s="31">
        <v>274</v>
      </c>
      <c r="J342" s="34">
        <v>31.278413</v>
      </c>
      <c r="K342" s="31">
        <v>199.78275400000001</v>
      </c>
      <c r="L342" s="31">
        <v>245.835779</v>
      </c>
      <c r="M342" s="109">
        <f t="shared" si="72"/>
        <v>-18.733247531068287</v>
      </c>
      <c r="N342" s="207">
        <f>D342/D381*100</f>
        <v>4.0332611104333811</v>
      </c>
    </row>
    <row r="343" spans="1:14">
      <c r="A343" s="261"/>
      <c r="B343" s="212" t="s">
        <v>20</v>
      </c>
      <c r="C343" s="32">
        <v>15.220767</v>
      </c>
      <c r="D343" s="32">
        <v>106.14605299999999</v>
      </c>
      <c r="E343" s="31">
        <v>113.503811</v>
      </c>
      <c r="F343" s="12">
        <f>(D343-E343)/E343*100</f>
        <v>-6.4823885076422716</v>
      </c>
      <c r="G343" s="31">
        <v>1299</v>
      </c>
      <c r="H343" s="31">
        <v>25980</v>
      </c>
      <c r="I343" s="31">
        <v>117</v>
      </c>
      <c r="J343" s="34">
        <v>2.7076799999999999</v>
      </c>
      <c r="K343" s="31">
        <v>78.066636000000003</v>
      </c>
      <c r="L343" s="31">
        <v>85.597559000000004</v>
      </c>
      <c r="M343" s="31">
        <f t="shared" si="72"/>
        <v>-8.7980581315408788</v>
      </c>
      <c r="N343" s="205">
        <f>D343/D382*100</f>
        <v>5.3855830146673025</v>
      </c>
    </row>
    <row r="344" spans="1:14">
      <c r="A344" s="261"/>
      <c r="B344" s="212" t="s">
        <v>21</v>
      </c>
      <c r="C344" s="32">
        <v>0.113208</v>
      </c>
      <c r="D344" s="32">
        <v>0.113208</v>
      </c>
      <c r="E344" s="31">
        <v>4.909408</v>
      </c>
      <c r="F344" s="12">
        <f>(D344-E344)/E344*100</f>
        <v>-97.694060057750349</v>
      </c>
      <c r="G344" s="31">
        <v>1</v>
      </c>
      <c r="H344" s="31">
        <v>200</v>
      </c>
      <c r="I344" s="31">
        <v>0</v>
      </c>
      <c r="J344" s="34">
        <v>0</v>
      </c>
      <c r="K344" s="31">
        <v>0</v>
      </c>
      <c r="L344" s="31">
        <v>0</v>
      </c>
      <c r="M344" s="31"/>
      <c r="N344" s="205">
        <f>D344/D383*100</f>
        <v>1.6419680108058228E-2</v>
      </c>
    </row>
    <row r="345" spans="1:14">
      <c r="A345" s="261"/>
      <c r="B345" s="212" t="s">
        <v>22</v>
      </c>
      <c r="C345" s="32">
        <v>9.4339999999998994E-2</v>
      </c>
      <c r="D345" s="32">
        <v>11.854633</v>
      </c>
      <c r="E345" s="31">
        <v>0.26934200000000003</v>
      </c>
      <c r="F345" s="12">
        <f>(D345-E345)/E345*100</f>
        <v>4301.3310215265346</v>
      </c>
      <c r="G345" s="31">
        <v>75</v>
      </c>
      <c r="H345" s="31">
        <v>163417.9</v>
      </c>
      <c r="I345" s="31">
        <v>2</v>
      </c>
      <c r="J345" s="34">
        <v>0</v>
      </c>
      <c r="K345" s="31">
        <v>0</v>
      </c>
      <c r="L345" s="31">
        <v>0</v>
      </c>
      <c r="M345" s="31"/>
      <c r="N345" s="205">
        <f>D345/D384*100</f>
        <v>9.0972199615960339</v>
      </c>
    </row>
    <row r="346" spans="1:14">
      <c r="A346" s="261"/>
      <c r="B346" s="212" t="s">
        <v>23</v>
      </c>
      <c r="C346" s="32">
        <v>0</v>
      </c>
      <c r="D346" s="32">
        <v>0</v>
      </c>
      <c r="E346" s="31">
        <v>0</v>
      </c>
      <c r="F346" s="12"/>
      <c r="G346" s="31">
        <v>0</v>
      </c>
      <c r="H346" s="31">
        <v>0</v>
      </c>
      <c r="I346" s="31">
        <v>0</v>
      </c>
      <c r="J346" s="34">
        <v>0</v>
      </c>
      <c r="K346" s="31">
        <v>0</v>
      </c>
      <c r="L346" s="31">
        <v>0</v>
      </c>
      <c r="M346" s="31"/>
      <c r="N346" s="205"/>
    </row>
    <row r="347" spans="1:14">
      <c r="A347" s="261"/>
      <c r="B347" s="212" t="s">
        <v>24</v>
      </c>
      <c r="C347" s="32">
        <v>29.367926000000001</v>
      </c>
      <c r="D347" s="32">
        <v>122.73772200000001</v>
      </c>
      <c r="E347" s="31">
        <v>135.945797</v>
      </c>
      <c r="F347" s="12">
        <f>(D347-E347)/E347*100</f>
        <v>-9.7156920562979927</v>
      </c>
      <c r="G347" s="31">
        <v>92</v>
      </c>
      <c r="H347" s="31">
        <v>81478.846000000005</v>
      </c>
      <c r="I347" s="31">
        <v>11</v>
      </c>
      <c r="J347" s="34">
        <v>0.34559900000000199</v>
      </c>
      <c r="K347" s="31">
        <v>12.552398999999999</v>
      </c>
      <c r="L347" s="31">
        <v>15.58</v>
      </c>
      <c r="M347" s="31"/>
      <c r="N347" s="205">
        <f>D347/D386*100</f>
        <v>17.128819703138177</v>
      </c>
    </row>
    <row r="348" spans="1:14">
      <c r="A348" s="261"/>
      <c r="B348" s="212" t="s">
        <v>25</v>
      </c>
      <c r="C348" s="32">
        <v>0</v>
      </c>
      <c r="D348" s="32">
        <v>0</v>
      </c>
      <c r="E348" s="33">
        <v>0</v>
      </c>
      <c r="F348" s="12"/>
      <c r="G348" s="31">
        <v>0</v>
      </c>
      <c r="H348" s="31">
        <v>0</v>
      </c>
      <c r="I348" s="31">
        <v>0</v>
      </c>
      <c r="J348" s="34">
        <v>0</v>
      </c>
      <c r="K348" s="31">
        <v>0</v>
      </c>
      <c r="L348" s="33">
        <v>0</v>
      </c>
      <c r="M348" s="31"/>
      <c r="N348" s="205"/>
    </row>
    <row r="349" spans="1:14">
      <c r="A349" s="261"/>
      <c r="B349" s="212" t="s">
        <v>26</v>
      </c>
      <c r="C349" s="32">
        <v>30.545850999999999</v>
      </c>
      <c r="D349" s="32">
        <v>80.689554999999999</v>
      </c>
      <c r="E349" s="31">
        <v>72.237060999999997</v>
      </c>
      <c r="F349" s="12">
        <f>(D349-E349)/E349*100</f>
        <v>11.701049133214324</v>
      </c>
      <c r="G349" s="31">
        <v>525</v>
      </c>
      <c r="H349" s="31">
        <v>443282.21</v>
      </c>
      <c r="I349" s="31">
        <v>48</v>
      </c>
      <c r="J349" s="34">
        <v>1.714361</v>
      </c>
      <c r="K349" s="31">
        <v>22.01108</v>
      </c>
      <c r="L349" s="31">
        <v>5.519895</v>
      </c>
      <c r="M349" s="31">
        <f>(K349-L349)/L349*100</f>
        <v>298.75903436568996</v>
      </c>
      <c r="N349" s="205">
        <f>D349/D388*100</f>
        <v>5.4185590862560016</v>
      </c>
    </row>
    <row r="350" spans="1:14">
      <c r="A350" s="261"/>
      <c r="B350" s="212" t="s">
        <v>27</v>
      </c>
      <c r="C350" s="32">
        <v>0</v>
      </c>
      <c r="D350" s="32">
        <v>0</v>
      </c>
      <c r="E350" s="31">
        <v>0.56603800000000004</v>
      </c>
      <c r="F350" s="12">
        <f>(D350-E350)/E350*100</f>
        <v>-100</v>
      </c>
      <c r="G350" s="31">
        <v>0</v>
      </c>
      <c r="H350" s="31">
        <v>0</v>
      </c>
      <c r="I350" s="31">
        <v>0</v>
      </c>
      <c r="J350" s="34">
        <v>0</v>
      </c>
      <c r="K350" s="31">
        <v>0</v>
      </c>
      <c r="L350" s="31">
        <v>0</v>
      </c>
      <c r="M350" s="31"/>
      <c r="N350" s="205">
        <f>D350/D389*100</f>
        <v>0</v>
      </c>
    </row>
    <row r="351" spans="1:14">
      <c r="A351" s="261"/>
      <c r="B351" s="14" t="s">
        <v>28</v>
      </c>
      <c r="C351" s="32">
        <v>0</v>
      </c>
      <c r="D351" s="32">
        <v>0</v>
      </c>
      <c r="E351" s="34">
        <v>0</v>
      </c>
      <c r="F351" s="12"/>
      <c r="G351" s="31">
        <v>0</v>
      </c>
      <c r="H351" s="31">
        <v>0</v>
      </c>
      <c r="I351" s="31">
        <v>0</v>
      </c>
      <c r="J351" s="34">
        <v>0</v>
      </c>
      <c r="K351" s="31">
        <v>0</v>
      </c>
      <c r="L351" s="34">
        <v>0</v>
      </c>
      <c r="M351" s="31"/>
      <c r="N351" s="205"/>
    </row>
    <row r="352" spans="1:14">
      <c r="A352" s="261"/>
      <c r="B352" s="14" t="s">
        <v>29</v>
      </c>
      <c r="C352" s="32">
        <v>0</v>
      </c>
      <c r="D352" s="32">
        <v>0</v>
      </c>
      <c r="E352" s="34">
        <v>0</v>
      </c>
      <c r="F352" s="12"/>
      <c r="G352" s="31">
        <v>0</v>
      </c>
      <c r="H352" s="31">
        <v>0</v>
      </c>
      <c r="I352" s="31">
        <v>0</v>
      </c>
      <c r="J352" s="34">
        <v>0</v>
      </c>
      <c r="K352" s="31">
        <v>0</v>
      </c>
      <c r="L352" s="34">
        <v>0</v>
      </c>
      <c r="M352" s="31"/>
      <c r="N352" s="205"/>
    </row>
    <row r="353" spans="1:14">
      <c r="A353" s="261"/>
      <c r="B353" s="14" t="s">
        <v>30</v>
      </c>
      <c r="C353" s="32">
        <v>0</v>
      </c>
      <c r="D353" s="32">
        <v>0</v>
      </c>
      <c r="E353" s="34">
        <v>0</v>
      </c>
      <c r="F353" s="12"/>
      <c r="G353" s="31">
        <v>0</v>
      </c>
      <c r="H353" s="31">
        <v>0</v>
      </c>
      <c r="I353" s="31">
        <v>0</v>
      </c>
      <c r="J353" s="34">
        <v>0</v>
      </c>
      <c r="K353" s="31">
        <v>0</v>
      </c>
      <c r="L353" s="34">
        <v>0</v>
      </c>
      <c r="M353" s="31"/>
      <c r="N353" s="205"/>
    </row>
    <row r="354" spans="1:14" ht="14.25" thickBot="1">
      <c r="A354" s="286"/>
      <c r="B354" s="15" t="s">
        <v>31</v>
      </c>
      <c r="C354" s="16">
        <f t="shared" ref="C354:L354" si="73">C342+C344+C345+C346+C347+C348+C349+C350</f>
        <v>94.334468999999999</v>
      </c>
      <c r="D354" s="16">
        <f t="shared" si="73"/>
        <v>522.71018200000003</v>
      </c>
      <c r="E354" s="16">
        <f t="shared" si="73"/>
        <v>601.30715000000009</v>
      </c>
      <c r="F354" s="17">
        <f>(D354-E354)/E354*100</f>
        <v>-13.071018363909367</v>
      </c>
      <c r="G354" s="16">
        <f t="shared" si="73"/>
        <v>3318</v>
      </c>
      <c r="H354" s="16">
        <f t="shared" si="73"/>
        <v>876729.90942000004</v>
      </c>
      <c r="I354" s="16">
        <f t="shared" si="73"/>
        <v>335</v>
      </c>
      <c r="J354" s="16">
        <f t="shared" si="73"/>
        <v>33.338373000000004</v>
      </c>
      <c r="K354" s="16">
        <f t="shared" si="73"/>
        <v>234.34623300000001</v>
      </c>
      <c r="L354" s="16">
        <f t="shared" si="73"/>
        <v>266.93567400000001</v>
      </c>
      <c r="M354" s="16">
        <f t="shared" ref="M354:M356" si="74">(K354-L354)/L354*100</f>
        <v>-12.208724488432368</v>
      </c>
      <c r="N354" s="206">
        <f>D354/D393*100</f>
        <v>3.4861387398777559</v>
      </c>
    </row>
    <row r="355" spans="1:14" ht="15" thickTop="1" thickBot="1">
      <c r="A355" s="285" t="s">
        <v>43</v>
      </c>
      <c r="B355" s="18" t="s">
        <v>19</v>
      </c>
      <c r="C355" s="94">
        <v>10.73</v>
      </c>
      <c r="D355" s="94">
        <v>58.65</v>
      </c>
      <c r="E355" s="94">
        <v>67.819999999999993</v>
      </c>
      <c r="F355" s="199">
        <f>(D355-E355)/E355*100</f>
        <v>-13.521085225597162</v>
      </c>
      <c r="G355" s="95">
        <v>514</v>
      </c>
      <c r="H355" s="95">
        <v>49960.19</v>
      </c>
      <c r="I355" s="95">
        <v>49</v>
      </c>
      <c r="J355" s="95">
        <v>4.45</v>
      </c>
      <c r="K355" s="95">
        <v>31.89</v>
      </c>
      <c r="L355" s="95">
        <v>56.88</v>
      </c>
      <c r="M355" s="109">
        <f t="shared" si="74"/>
        <v>-43.934599156118139</v>
      </c>
      <c r="N355" s="207">
        <f>D355/D381*100</f>
        <v>0.7697337092688622</v>
      </c>
    </row>
    <row r="356" spans="1:14" ht="14.25" thickBot="1">
      <c r="A356" s="262"/>
      <c r="B356" s="212" t="s">
        <v>20</v>
      </c>
      <c r="C356" s="95">
        <v>4.1399999999999997</v>
      </c>
      <c r="D356" s="95">
        <v>9.5500000000000007</v>
      </c>
      <c r="E356" s="95">
        <v>9.14</v>
      </c>
      <c r="F356" s="12">
        <f>(D356-E356)/E356*100</f>
        <v>4.4857768052516418</v>
      </c>
      <c r="G356" s="95">
        <v>120</v>
      </c>
      <c r="H356" s="95">
        <v>2400</v>
      </c>
      <c r="I356" s="95">
        <v>8</v>
      </c>
      <c r="J356" s="95">
        <v>2.71</v>
      </c>
      <c r="K356" s="95">
        <v>3.72</v>
      </c>
      <c r="L356" s="95">
        <v>32.159999999999997</v>
      </c>
      <c r="M356" s="31">
        <f t="shared" si="74"/>
        <v>-88.432835820895534</v>
      </c>
      <c r="N356" s="205">
        <f>D356/D382*100</f>
        <v>0.48454291362178808</v>
      </c>
    </row>
    <row r="357" spans="1:14" ht="14.25" thickBot="1">
      <c r="A357" s="262"/>
      <c r="B357" s="212" t="s">
        <v>21</v>
      </c>
      <c r="C357" s="95">
        <v>0</v>
      </c>
      <c r="D357" s="95">
        <v>0</v>
      </c>
      <c r="E357" s="95">
        <v>2.2000000000000002</v>
      </c>
      <c r="F357" s="12">
        <f>(D357-E357)/E357*100</f>
        <v>-100</v>
      </c>
      <c r="G357" s="95">
        <v>0</v>
      </c>
      <c r="H357" s="95">
        <v>0</v>
      </c>
      <c r="I357" s="95">
        <v>0</v>
      </c>
      <c r="J357" s="95">
        <v>0</v>
      </c>
      <c r="K357" s="95">
        <v>0</v>
      </c>
      <c r="L357" s="95">
        <v>0.35</v>
      </c>
      <c r="M357" s="31"/>
      <c r="N357" s="205">
        <f>D357/D383*100</f>
        <v>0</v>
      </c>
    </row>
    <row r="358" spans="1:14" ht="14.25" thickBot="1">
      <c r="A358" s="262"/>
      <c r="B358" s="212" t="s">
        <v>22</v>
      </c>
      <c r="C358" s="95">
        <v>0</v>
      </c>
      <c r="D358" s="95">
        <v>0.35</v>
      </c>
      <c r="E358" s="95">
        <v>5.1999999999999998E-2</v>
      </c>
      <c r="F358" s="12">
        <f>(D358-E358)/E358*100</f>
        <v>573.07692307692309</v>
      </c>
      <c r="G358" s="95">
        <v>49</v>
      </c>
      <c r="H358" s="95">
        <v>667.31</v>
      </c>
      <c r="I358" s="95">
        <v>2</v>
      </c>
      <c r="J358" s="95">
        <v>0</v>
      </c>
      <c r="K358" s="95">
        <v>0.39</v>
      </c>
      <c r="L358" s="95">
        <v>0</v>
      </c>
      <c r="M358" s="31"/>
      <c r="N358" s="205">
        <f>D358/D384*100</f>
        <v>0.26858925000534489</v>
      </c>
    </row>
    <row r="359" spans="1:14" ht="14.25" thickBot="1">
      <c r="A359" s="262"/>
      <c r="B359" s="212" t="s">
        <v>23</v>
      </c>
      <c r="C359" s="95"/>
      <c r="D359" s="95"/>
      <c r="E359" s="95"/>
      <c r="F359" s="12"/>
      <c r="G359" s="95"/>
      <c r="H359" s="95"/>
      <c r="I359" s="95"/>
      <c r="J359" s="95"/>
      <c r="K359" s="95"/>
      <c r="L359" s="95"/>
      <c r="M359" s="31"/>
      <c r="N359" s="205"/>
    </row>
    <row r="360" spans="1:14" ht="14.25" thickBot="1">
      <c r="A360" s="262"/>
      <c r="B360" s="212" t="s">
        <v>24</v>
      </c>
      <c r="C360" s="95">
        <v>0</v>
      </c>
      <c r="D360" s="95">
        <v>1.2</v>
      </c>
      <c r="E360" s="95">
        <v>1.69</v>
      </c>
      <c r="F360" s="12">
        <f>(D360-E360)/E360*100</f>
        <v>-28.994082840236686</v>
      </c>
      <c r="G360" s="95">
        <v>4</v>
      </c>
      <c r="H360" s="95">
        <v>2255.9</v>
      </c>
      <c r="I360" s="95">
        <v>8</v>
      </c>
      <c r="J360" s="95">
        <v>0</v>
      </c>
      <c r="K360" s="95">
        <v>0.4</v>
      </c>
      <c r="L360" s="95">
        <v>0.89</v>
      </c>
      <c r="M360" s="31">
        <f>(K360-L360)/L360*100</f>
        <v>-55.056179775280903</v>
      </c>
      <c r="N360" s="205">
        <f>D360/D386*100</f>
        <v>0.16746753409490367</v>
      </c>
    </row>
    <row r="361" spans="1:14" ht="14.25" thickBot="1">
      <c r="A361" s="262"/>
      <c r="B361" s="212" t="s">
        <v>25</v>
      </c>
      <c r="C361" s="95">
        <v>0</v>
      </c>
      <c r="D361" s="95">
        <v>1241.67</v>
      </c>
      <c r="E361" s="95">
        <v>1272.54</v>
      </c>
      <c r="F361" s="12">
        <f>(D361-E361)/E361*100</f>
        <v>-2.42585694752227</v>
      </c>
      <c r="G361" s="95">
        <v>165</v>
      </c>
      <c r="H361" s="95">
        <v>15256.53</v>
      </c>
      <c r="I361" s="95">
        <v>27</v>
      </c>
      <c r="J361" s="95">
        <v>0</v>
      </c>
      <c r="K361" s="95">
        <v>378.08</v>
      </c>
      <c r="L361" s="95">
        <v>406.97</v>
      </c>
      <c r="M361" s="31">
        <f>(K361-L361)/L361*100</f>
        <v>-7.0988033515984084</v>
      </c>
      <c r="N361" s="205">
        <f>D361/D387*100</f>
        <v>28.947971260373372</v>
      </c>
    </row>
    <row r="362" spans="1:14" ht="14.25" thickBot="1">
      <c r="A362" s="262"/>
      <c r="B362" s="212" t="s">
        <v>26</v>
      </c>
      <c r="C362" s="95">
        <v>1.8E-3</v>
      </c>
      <c r="D362" s="95">
        <v>10.28</v>
      </c>
      <c r="E362" s="95">
        <v>2.0499999999999998</v>
      </c>
      <c r="F362" s="12">
        <f>(D362-E362)/E362*100</f>
        <v>401.46341463414643</v>
      </c>
      <c r="G362" s="95">
        <v>13</v>
      </c>
      <c r="H362" s="95">
        <v>14825.26</v>
      </c>
      <c r="I362" s="95">
        <v>2</v>
      </c>
      <c r="J362" s="95">
        <v>0.44</v>
      </c>
      <c r="K362" s="95">
        <v>5.61</v>
      </c>
      <c r="L362" s="95">
        <v>2.29</v>
      </c>
      <c r="M362" s="31">
        <f>(K362-L362)/L362*100</f>
        <v>144.97816593886463</v>
      </c>
      <c r="N362" s="205">
        <f>D362/D388*100</f>
        <v>0.69033454710106767</v>
      </c>
    </row>
    <row r="363" spans="1:14" ht="14.25" thickBot="1">
      <c r="A363" s="262"/>
      <c r="B363" s="212" t="s">
        <v>27</v>
      </c>
      <c r="C363" s="95"/>
      <c r="D363" s="95"/>
      <c r="E363" s="95"/>
      <c r="F363" s="12" t="e">
        <f>(D363-E363)/E363*100</f>
        <v>#DIV/0!</v>
      </c>
      <c r="G363" s="95"/>
      <c r="H363" s="95"/>
      <c r="I363" s="95"/>
      <c r="J363" s="95"/>
      <c r="K363" s="95"/>
      <c r="L363" s="95"/>
      <c r="M363" s="31" t="e">
        <f>(K363-L363)/L363*100</f>
        <v>#DIV/0!</v>
      </c>
      <c r="N363" s="205">
        <f>D363/D389*100</f>
        <v>0</v>
      </c>
    </row>
    <row r="364" spans="1:14" ht="14.25" thickBot="1">
      <c r="A364" s="262"/>
      <c r="B364" s="14" t="s">
        <v>28</v>
      </c>
      <c r="C364" s="13"/>
      <c r="D364" s="13"/>
      <c r="E364" s="13"/>
      <c r="F364" s="12"/>
      <c r="G364" s="13"/>
      <c r="H364" s="13"/>
      <c r="I364" s="13"/>
      <c r="J364" s="13"/>
      <c r="K364" s="13"/>
      <c r="L364" s="13"/>
      <c r="M364" s="31"/>
      <c r="N364" s="205"/>
    </row>
    <row r="365" spans="1:14" ht="14.25" thickBot="1">
      <c r="A365" s="262"/>
      <c r="B365" s="14" t="s">
        <v>29</v>
      </c>
      <c r="C365" s="34"/>
      <c r="D365" s="34"/>
      <c r="E365" s="34"/>
      <c r="F365" s="12"/>
      <c r="G365" s="34"/>
      <c r="H365" s="34"/>
      <c r="I365" s="34"/>
      <c r="J365" s="34"/>
      <c r="K365" s="34"/>
      <c r="L365" s="34"/>
      <c r="M365" s="31"/>
      <c r="N365" s="205"/>
    </row>
    <row r="366" spans="1:14" ht="14.25" thickBot="1">
      <c r="A366" s="262"/>
      <c r="B366" s="14" t="s">
        <v>30</v>
      </c>
      <c r="C366" s="34"/>
      <c r="D366" s="34"/>
      <c r="E366" s="34"/>
      <c r="F366" s="12"/>
      <c r="G366" s="34"/>
      <c r="H366" s="34"/>
      <c r="I366" s="34"/>
      <c r="J366" s="34"/>
      <c r="K366" s="34"/>
      <c r="L366" s="34"/>
      <c r="M366" s="31"/>
      <c r="N366" s="205"/>
    </row>
    <row r="367" spans="1:14" ht="14.25" thickBot="1">
      <c r="A367" s="268"/>
      <c r="B367" s="15" t="s">
        <v>31</v>
      </c>
      <c r="C367" s="16">
        <f t="shared" ref="C367:L367" si="75">C355+C357+C358+C359+C360+C361+C362+C363</f>
        <v>10.7318</v>
      </c>
      <c r="D367" s="16">
        <f t="shared" si="75"/>
        <v>1312.15</v>
      </c>
      <c r="E367" s="16">
        <f t="shared" si="75"/>
        <v>1346.3519999999999</v>
      </c>
      <c r="F367" s="17">
        <f>(D367-E367)/E367*100</f>
        <v>-2.5403460610597954</v>
      </c>
      <c r="G367" s="16">
        <f t="shared" si="75"/>
        <v>745</v>
      </c>
      <c r="H367" s="16">
        <f t="shared" si="75"/>
        <v>82965.19</v>
      </c>
      <c r="I367" s="16">
        <f t="shared" si="75"/>
        <v>88</v>
      </c>
      <c r="J367" s="16">
        <f t="shared" si="75"/>
        <v>4.8900000000000006</v>
      </c>
      <c r="K367" s="16">
        <f t="shared" si="75"/>
        <v>416.37</v>
      </c>
      <c r="L367" s="16">
        <f t="shared" si="75"/>
        <v>467.38000000000005</v>
      </c>
      <c r="M367" s="16">
        <f>(K367-L367)/L367*100</f>
        <v>-10.914031409131765</v>
      </c>
      <c r="N367" s="206">
        <f>D367/D393*100</f>
        <v>8.7511915877135102</v>
      </c>
    </row>
    <row r="368" spans="1:14" ht="14.25" thickTop="1">
      <c r="A368" s="287" t="s">
        <v>44</v>
      </c>
      <c r="B368" s="18" t="s">
        <v>19</v>
      </c>
      <c r="C368" s="34"/>
      <c r="D368" s="34"/>
      <c r="E368" s="34"/>
      <c r="F368" s="200"/>
      <c r="G368" s="34"/>
      <c r="H368" s="34"/>
      <c r="I368" s="34"/>
      <c r="J368" s="34"/>
      <c r="K368" s="34"/>
      <c r="L368" s="34"/>
      <c r="M368" s="34"/>
      <c r="N368" s="209"/>
    </row>
    <row r="369" spans="1:14">
      <c r="A369" s="288"/>
      <c r="B369" s="212" t="s">
        <v>20</v>
      </c>
      <c r="C369" s="34"/>
      <c r="D369" s="34"/>
      <c r="E369" s="34"/>
      <c r="F369" s="12"/>
      <c r="G369" s="34"/>
      <c r="H369" s="34"/>
      <c r="I369" s="34"/>
      <c r="J369" s="34"/>
      <c r="K369" s="34"/>
      <c r="L369" s="34"/>
      <c r="M369" s="31"/>
      <c r="N369" s="209"/>
    </row>
    <row r="370" spans="1:14">
      <c r="A370" s="288"/>
      <c r="B370" s="212" t="s">
        <v>21</v>
      </c>
      <c r="C370" s="34"/>
      <c r="D370" s="34"/>
      <c r="E370" s="34"/>
      <c r="F370" s="12"/>
      <c r="G370" s="34"/>
      <c r="H370" s="34"/>
      <c r="I370" s="34"/>
      <c r="J370" s="34"/>
      <c r="K370" s="34"/>
      <c r="L370" s="34"/>
      <c r="M370" s="31"/>
      <c r="N370" s="209"/>
    </row>
    <row r="371" spans="1:14">
      <c r="A371" s="288"/>
      <c r="B371" s="212" t="s">
        <v>22</v>
      </c>
      <c r="C371" s="34"/>
      <c r="D371" s="34"/>
      <c r="E371" s="34"/>
      <c r="F371" s="12"/>
      <c r="G371" s="34"/>
      <c r="H371" s="34"/>
      <c r="I371" s="34"/>
      <c r="J371" s="34"/>
      <c r="K371" s="34"/>
      <c r="L371" s="34"/>
      <c r="M371" s="31"/>
      <c r="N371" s="209"/>
    </row>
    <row r="372" spans="1:14">
      <c r="A372" s="288"/>
      <c r="B372" s="212" t="s">
        <v>23</v>
      </c>
      <c r="C372" s="34"/>
      <c r="D372" s="34"/>
      <c r="E372" s="34"/>
      <c r="F372" s="12"/>
      <c r="G372" s="34"/>
      <c r="H372" s="34"/>
      <c r="I372" s="34"/>
      <c r="J372" s="34"/>
      <c r="K372" s="34"/>
      <c r="L372" s="34"/>
      <c r="M372" s="31"/>
      <c r="N372" s="209"/>
    </row>
    <row r="373" spans="1:14">
      <c r="A373" s="288"/>
      <c r="B373" s="212" t="s">
        <v>24</v>
      </c>
      <c r="C373" s="34"/>
      <c r="D373" s="34"/>
      <c r="E373" s="34"/>
      <c r="F373" s="12"/>
      <c r="G373" s="34"/>
      <c r="H373" s="34"/>
      <c r="I373" s="34"/>
      <c r="J373" s="34"/>
      <c r="K373" s="34"/>
      <c r="L373" s="34"/>
      <c r="M373" s="31"/>
      <c r="N373" s="209"/>
    </row>
    <row r="374" spans="1:14">
      <c r="A374" s="288"/>
      <c r="B374" s="212" t="s">
        <v>25</v>
      </c>
      <c r="C374" s="33"/>
      <c r="D374" s="33"/>
      <c r="E374" s="74">
        <v>663.7</v>
      </c>
      <c r="F374" s="12">
        <f>(D374-E374)/E374*100</f>
        <v>-100</v>
      </c>
      <c r="G374" s="33"/>
      <c r="H374" s="33"/>
      <c r="I374" s="33"/>
      <c r="J374" s="33"/>
      <c r="K374" s="33"/>
      <c r="L374" s="33"/>
      <c r="M374" s="31" t="e">
        <f>(K374-L374)/L374*100</f>
        <v>#DIV/0!</v>
      </c>
      <c r="N374" s="209">
        <f>D374/D387*100</f>
        <v>0</v>
      </c>
    </row>
    <row r="375" spans="1:14">
      <c r="A375" s="288"/>
      <c r="B375" s="212" t="s">
        <v>26</v>
      </c>
      <c r="C375" s="34"/>
      <c r="D375" s="34"/>
      <c r="E375" s="34"/>
      <c r="F375" s="12"/>
      <c r="G375" s="34"/>
      <c r="H375" s="34"/>
      <c r="I375" s="34"/>
      <c r="J375" s="34"/>
      <c r="K375" s="34"/>
      <c r="L375" s="34"/>
      <c r="M375" s="31"/>
      <c r="N375" s="209"/>
    </row>
    <row r="376" spans="1:14">
      <c r="A376" s="288"/>
      <c r="B376" s="212" t="s">
        <v>27</v>
      </c>
      <c r="C376" s="34"/>
      <c r="D376" s="34"/>
      <c r="E376" s="34"/>
      <c r="F376" s="12"/>
      <c r="G376" s="34"/>
      <c r="H376" s="34"/>
      <c r="I376" s="34"/>
      <c r="J376" s="34"/>
      <c r="K376" s="34"/>
      <c r="L376" s="34"/>
      <c r="M376" s="31"/>
      <c r="N376" s="209"/>
    </row>
    <row r="377" spans="1:14">
      <c r="A377" s="288"/>
      <c r="B377" s="14" t="s">
        <v>28</v>
      </c>
      <c r="C377" s="34"/>
      <c r="D377" s="34"/>
      <c r="E377" s="34"/>
      <c r="F377" s="12"/>
      <c r="G377" s="34"/>
      <c r="H377" s="34"/>
      <c r="I377" s="34"/>
      <c r="J377" s="34"/>
      <c r="K377" s="34"/>
      <c r="L377" s="34"/>
      <c r="M377" s="31"/>
      <c r="N377" s="209"/>
    </row>
    <row r="378" spans="1:14">
      <c r="A378" s="288"/>
      <c r="B378" s="14" t="s">
        <v>29</v>
      </c>
      <c r="C378" s="34"/>
      <c r="D378" s="34"/>
      <c r="E378" s="34"/>
      <c r="F378" s="12"/>
      <c r="G378" s="34"/>
      <c r="H378" s="34"/>
      <c r="I378" s="34"/>
      <c r="J378" s="34"/>
      <c r="K378" s="34"/>
      <c r="L378" s="34"/>
      <c r="M378" s="31"/>
      <c r="N378" s="209"/>
    </row>
    <row r="379" spans="1:14">
      <c r="A379" s="288"/>
      <c r="B379" s="14" t="s">
        <v>30</v>
      </c>
      <c r="C379" s="34"/>
      <c r="D379" s="34"/>
      <c r="E379" s="34"/>
      <c r="F379" s="12"/>
      <c r="G379" s="34"/>
      <c r="H379" s="34"/>
      <c r="I379" s="34"/>
      <c r="J379" s="34"/>
      <c r="K379" s="34"/>
      <c r="L379" s="34"/>
      <c r="M379" s="31"/>
      <c r="N379" s="209"/>
    </row>
    <row r="380" spans="1:14" ht="14.25" thickBot="1">
      <c r="A380" s="286"/>
      <c r="B380" s="15" t="s">
        <v>31</v>
      </c>
      <c r="C380" s="16">
        <f t="shared" ref="C380:L380" si="76">C368+C370+C371+C372+C373+C374+C375+C376</f>
        <v>0</v>
      </c>
      <c r="D380" s="16">
        <f t="shared" si="76"/>
        <v>0</v>
      </c>
      <c r="E380" s="16">
        <f t="shared" si="76"/>
        <v>663.7</v>
      </c>
      <c r="F380" s="17">
        <f t="shared" ref="F380:F393" si="77">(D380-E380)/E380*100</f>
        <v>-100</v>
      </c>
      <c r="G380" s="16">
        <f t="shared" si="76"/>
        <v>0</v>
      </c>
      <c r="H380" s="16">
        <f t="shared" si="76"/>
        <v>0</v>
      </c>
      <c r="I380" s="16">
        <f t="shared" si="76"/>
        <v>0</v>
      </c>
      <c r="J380" s="16">
        <f t="shared" si="76"/>
        <v>0</v>
      </c>
      <c r="K380" s="16">
        <f t="shared" si="76"/>
        <v>0</v>
      </c>
      <c r="L380" s="16">
        <f t="shared" si="76"/>
        <v>0</v>
      </c>
      <c r="M380" s="16" t="e">
        <f>(K380-L380)/L380*100</f>
        <v>#DIV/0!</v>
      </c>
      <c r="N380" s="206">
        <f>D380/D393*100</f>
        <v>0</v>
      </c>
    </row>
    <row r="381" spans="1:14" ht="15" thickTop="1" thickBot="1">
      <c r="A381" s="261" t="s">
        <v>49</v>
      </c>
      <c r="B381" s="214" t="s">
        <v>19</v>
      </c>
      <c r="C381" s="32">
        <f t="shared" ref="C381:L392" si="78">C225+C238+C251+C264+C277+C290+C303+C316+C329+C342+C355+C368</f>
        <v>1097.0777439999999</v>
      </c>
      <c r="D381" s="32">
        <f t="shared" si="78"/>
        <v>7619.5181909999992</v>
      </c>
      <c r="E381" s="32">
        <f t="shared" si="78"/>
        <v>9627.4121619999987</v>
      </c>
      <c r="F381" s="26">
        <f t="shared" si="77"/>
        <v>-20.856009249560159</v>
      </c>
      <c r="G381" s="32">
        <f t="shared" si="78"/>
        <v>53897</v>
      </c>
      <c r="H381" s="32">
        <f t="shared" si="78"/>
        <v>5353517.2575180065</v>
      </c>
      <c r="I381" s="32">
        <f t="shared" si="78"/>
        <v>6495</v>
      </c>
      <c r="J381" s="32">
        <f t="shared" si="78"/>
        <v>683.40201300000001</v>
      </c>
      <c r="K381" s="32">
        <f t="shared" si="78"/>
        <v>4546.2951400000002</v>
      </c>
      <c r="L381" s="32">
        <f t="shared" si="78"/>
        <v>5021.8609232238769</v>
      </c>
      <c r="M381" s="32">
        <f t="shared" ref="M381:M393" si="79">(K381-L381)/L381*100</f>
        <v>-9.469911462991659</v>
      </c>
      <c r="N381" s="208">
        <f>D381/D393*100</f>
        <v>50.817256788865031</v>
      </c>
    </row>
    <row r="382" spans="1:14" ht="14.25" thickBot="1">
      <c r="A382" s="262"/>
      <c r="B382" s="212" t="s">
        <v>20</v>
      </c>
      <c r="C382" s="32">
        <f t="shared" si="78"/>
        <v>389.36206800000014</v>
      </c>
      <c r="D382" s="32">
        <f t="shared" si="78"/>
        <v>1970.9296599999998</v>
      </c>
      <c r="E382" s="32">
        <f t="shared" si="78"/>
        <v>2221.310426</v>
      </c>
      <c r="F382" s="12">
        <f t="shared" si="77"/>
        <v>-11.271759366423655</v>
      </c>
      <c r="G382" s="32">
        <f t="shared" si="78"/>
        <v>23073</v>
      </c>
      <c r="H382" s="32">
        <f t="shared" si="78"/>
        <v>461452.60000000003</v>
      </c>
      <c r="I382" s="32">
        <f t="shared" si="78"/>
        <v>2588</v>
      </c>
      <c r="J382" s="32">
        <f t="shared" si="78"/>
        <v>247.30404199999998</v>
      </c>
      <c r="K382" s="32">
        <f t="shared" si="78"/>
        <v>1539.9441049999998</v>
      </c>
      <c r="L382" s="32">
        <f t="shared" si="78"/>
        <v>1736.4503849980472</v>
      </c>
      <c r="M382" s="31">
        <f t="shared" si="79"/>
        <v>-11.316550227737626</v>
      </c>
      <c r="N382" s="205">
        <f>D382/D393*100</f>
        <v>13.144825713955754</v>
      </c>
    </row>
    <row r="383" spans="1:14" ht="14.25" thickBot="1">
      <c r="A383" s="262"/>
      <c r="B383" s="212" t="s">
        <v>21</v>
      </c>
      <c r="C383" s="32">
        <f t="shared" si="78"/>
        <v>3.0658240000000139</v>
      </c>
      <c r="D383" s="32">
        <f t="shared" si="78"/>
        <v>689.46531999999991</v>
      </c>
      <c r="E383" s="32">
        <f t="shared" si="78"/>
        <v>258.47267899999997</v>
      </c>
      <c r="F383" s="12">
        <f t="shared" si="77"/>
        <v>166.74591785385564</v>
      </c>
      <c r="G383" s="32">
        <f t="shared" si="78"/>
        <v>636</v>
      </c>
      <c r="H383" s="32">
        <f t="shared" si="78"/>
        <v>338336.21768599993</v>
      </c>
      <c r="I383" s="32">
        <f t="shared" si="78"/>
        <v>29</v>
      </c>
      <c r="J383" s="32">
        <f t="shared" si="78"/>
        <v>0</v>
      </c>
      <c r="K383" s="32">
        <f t="shared" si="78"/>
        <v>489.88274899999999</v>
      </c>
      <c r="L383" s="32">
        <f t="shared" si="78"/>
        <v>33.880000000000003</v>
      </c>
      <c r="M383" s="31">
        <f t="shared" si="79"/>
        <v>1345.9349144037778</v>
      </c>
      <c r="N383" s="205">
        <f>D383/D393*100</f>
        <v>4.5982876259605998</v>
      </c>
    </row>
    <row r="384" spans="1:14" ht="14.25" thickBot="1">
      <c r="A384" s="262"/>
      <c r="B384" s="212" t="s">
        <v>22</v>
      </c>
      <c r="C384" s="32">
        <f t="shared" si="78"/>
        <v>5.8979549999999898</v>
      </c>
      <c r="D384" s="32">
        <f t="shared" si="78"/>
        <v>130.31050200000001</v>
      </c>
      <c r="E384" s="32">
        <f t="shared" si="78"/>
        <v>101.62099599999999</v>
      </c>
      <c r="F384" s="12">
        <f t="shared" si="77"/>
        <v>28.231868540237514</v>
      </c>
      <c r="G384" s="32">
        <f t="shared" si="78"/>
        <v>8131</v>
      </c>
      <c r="H384" s="32">
        <f t="shared" si="78"/>
        <v>494930.64369999996</v>
      </c>
      <c r="I384" s="32">
        <f t="shared" si="78"/>
        <v>423</v>
      </c>
      <c r="J384" s="32">
        <f t="shared" si="78"/>
        <v>12.977321000000002</v>
      </c>
      <c r="K384" s="32">
        <f t="shared" si="78"/>
        <v>57.697340999999994</v>
      </c>
      <c r="L384" s="32">
        <f t="shared" si="78"/>
        <v>38.319200000000002</v>
      </c>
      <c r="M384" s="31">
        <f t="shared" si="79"/>
        <v>50.570317230004783</v>
      </c>
      <c r="N384" s="205">
        <f>D384/D393*100</f>
        <v>0.86908674228794314</v>
      </c>
    </row>
    <row r="385" spans="1:14" ht="14.25" thickBot="1">
      <c r="A385" s="262"/>
      <c r="B385" s="212" t="s">
        <v>23</v>
      </c>
      <c r="C385" s="32">
        <f t="shared" si="78"/>
        <v>4.0692880000000002</v>
      </c>
      <c r="D385" s="32">
        <f t="shared" si="78"/>
        <v>37.276626999999998</v>
      </c>
      <c r="E385" s="32">
        <f t="shared" si="78"/>
        <v>26.35829</v>
      </c>
      <c r="F385" s="12">
        <f t="shared" si="77"/>
        <v>41.422781978648828</v>
      </c>
      <c r="G385" s="32">
        <f t="shared" si="78"/>
        <v>1919</v>
      </c>
      <c r="H385" s="32">
        <f t="shared" si="78"/>
        <v>208261.13592000003</v>
      </c>
      <c r="I385" s="32">
        <f t="shared" si="78"/>
        <v>0</v>
      </c>
      <c r="J385" s="32">
        <f t="shared" si="78"/>
        <v>0</v>
      </c>
      <c r="K385" s="32">
        <f t="shared" si="78"/>
        <v>0</v>
      </c>
      <c r="L385" s="32">
        <f t="shared" si="78"/>
        <v>1.6400000000000001</v>
      </c>
      <c r="M385" s="31">
        <f t="shared" si="79"/>
        <v>-100</v>
      </c>
      <c r="N385" s="205">
        <f>D385/D393*100</f>
        <v>0.24861098549764449</v>
      </c>
    </row>
    <row r="386" spans="1:14" ht="14.25" thickBot="1">
      <c r="A386" s="262"/>
      <c r="B386" s="212" t="s">
        <v>24</v>
      </c>
      <c r="C386" s="32">
        <f t="shared" si="78"/>
        <v>169.05769599999999</v>
      </c>
      <c r="D386" s="32">
        <f t="shared" si="78"/>
        <v>716.55679799999996</v>
      </c>
      <c r="E386" s="32">
        <f t="shared" si="78"/>
        <v>649.69133999999997</v>
      </c>
      <c r="F386" s="12">
        <f t="shared" si="77"/>
        <v>10.29188075679137</v>
      </c>
      <c r="G386" s="32">
        <f t="shared" si="78"/>
        <v>1146</v>
      </c>
      <c r="H386" s="32">
        <f t="shared" si="78"/>
        <v>790889.90179999999</v>
      </c>
      <c r="I386" s="32">
        <f t="shared" si="78"/>
        <v>397</v>
      </c>
      <c r="J386" s="32">
        <f t="shared" si="78"/>
        <v>52.69898700000001</v>
      </c>
      <c r="K386" s="32">
        <f t="shared" si="78"/>
        <v>301.61423399999995</v>
      </c>
      <c r="L386" s="32">
        <f t="shared" si="78"/>
        <v>287.10999999999996</v>
      </c>
      <c r="M386" s="31">
        <f t="shared" si="79"/>
        <v>5.051803838250148</v>
      </c>
      <c r="N386" s="205">
        <f>D386/D393*100</f>
        <v>4.778970257041137</v>
      </c>
    </row>
    <row r="387" spans="1:14" ht="14.25" thickBot="1">
      <c r="A387" s="262"/>
      <c r="B387" s="212" t="s">
        <v>25</v>
      </c>
      <c r="C387" s="32">
        <f t="shared" si="78"/>
        <v>203.89096599999999</v>
      </c>
      <c r="D387" s="32">
        <f t="shared" si="78"/>
        <v>4289.3161280000004</v>
      </c>
      <c r="E387" s="32">
        <f t="shared" si="78"/>
        <v>4704.5810000000001</v>
      </c>
      <c r="F387" s="12">
        <f t="shared" si="77"/>
        <v>-8.8268194765910017</v>
      </c>
      <c r="G387" s="32">
        <f t="shared" si="78"/>
        <v>971</v>
      </c>
      <c r="H387" s="32">
        <f t="shared" si="78"/>
        <v>142522.34</v>
      </c>
      <c r="I387" s="32">
        <f t="shared" si="78"/>
        <v>2547</v>
      </c>
      <c r="J387" s="32">
        <f t="shared" si="78"/>
        <v>28.959890999999999</v>
      </c>
      <c r="K387" s="32">
        <f t="shared" si="78"/>
        <v>712.27082700000005</v>
      </c>
      <c r="L387" s="32">
        <f t="shared" si="78"/>
        <v>833.55000000000007</v>
      </c>
      <c r="M387" s="31">
        <f t="shared" si="79"/>
        <v>-14.549717833363326</v>
      </c>
      <c r="N387" s="205">
        <f>D387/D393*100</f>
        <v>28.606963545629299</v>
      </c>
    </row>
    <row r="388" spans="1:14" ht="14.25" thickBot="1">
      <c r="A388" s="262"/>
      <c r="B388" s="212" t="s">
        <v>26</v>
      </c>
      <c r="C388" s="32">
        <f t="shared" si="78"/>
        <v>406.03355100000044</v>
      </c>
      <c r="D388" s="32">
        <f t="shared" si="78"/>
        <v>1489.1330650000002</v>
      </c>
      <c r="E388" s="32">
        <f t="shared" si="78"/>
        <v>1173.1547340000004</v>
      </c>
      <c r="F388" s="12">
        <f t="shared" si="77"/>
        <v>26.934071170870773</v>
      </c>
      <c r="G388" s="32">
        <f t="shared" si="78"/>
        <v>90368</v>
      </c>
      <c r="H388" s="32">
        <f t="shared" si="78"/>
        <v>10800157.449999999</v>
      </c>
      <c r="I388" s="32">
        <f t="shared" si="78"/>
        <v>1345</v>
      </c>
      <c r="J388" s="32">
        <f t="shared" si="78"/>
        <v>89.386638999999988</v>
      </c>
      <c r="K388" s="32">
        <f t="shared" si="78"/>
        <v>1080.8369839999998</v>
      </c>
      <c r="L388" s="32">
        <f t="shared" si="78"/>
        <v>422.37997300000001</v>
      </c>
      <c r="M388" s="31">
        <f t="shared" si="79"/>
        <v>155.89210026300177</v>
      </c>
      <c r="N388" s="205">
        <f>D388/D393*100</f>
        <v>9.9315541297976875</v>
      </c>
    </row>
    <row r="389" spans="1:14" ht="14.25" thickBot="1">
      <c r="A389" s="262"/>
      <c r="B389" s="212" t="s">
        <v>27</v>
      </c>
      <c r="C389" s="32">
        <f t="shared" si="78"/>
        <v>1.5670359999999999</v>
      </c>
      <c r="D389" s="32">
        <f t="shared" si="78"/>
        <v>22.38147</v>
      </c>
      <c r="E389" s="32">
        <f t="shared" si="78"/>
        <v>5.7306089999999994</v>
      </c>
      <c r="F389" s="12">
        <f t="shared" si="77"/>
        <v>290.56006089405162</v>
      </c>
      <c r="G389" s="32">
        <f t="shared" si="78"/>
        <v>26</v>
      </c>
      <c r="H389" s="32">
        <f t="shared" si="78"/>
        <v>20096.790999999997</v>
      </c>
      <c r="I389" s="32">
        <f t="shared" si="78"/>
        <v>2</v>
      </c>
      <c r="J389" s="32">
        <f t="shared" si="78"/>
        <v>0</v>
      </c>
      <c r="K389" s="32">
        <f t="shared" si="78"/>
        <v>0.06</v>
      </c>
      <c r="L389" s="32">
        <f t="shared" si="78"/>
        <v>0.94</v>
      </c>
      <c r="M389" s="31">
        <f t="shared" si="79"/>
        <v>-93.617021276595736</v>
      </c>
      <c r="N389" s="205">
        <f>D389/D393*100</f>
        <v>0.14926992492067392</v>
      </c>
    </row>
    <row r="390" spans="1:14" ht="14.25" thickBot="1">
      <c r="A390" s="262"/>
      <c r="B390" s="14" t="s">
        <v>28</v>
      </c>
      <c r="C390" s="32">
        <f t="shared" si="78"/>
        <v>0</v>
      </c>
      <c r="D390" s="32">
        <f t="shared" si="78"/>
        <v>0</v>
      </c>
      <c r="E390" s="32">
        <f t="shared" si="78"/>
        <v>0</v>
      </c>
      <c r="F390" s="12" t="e">
        <f t="shared" si="77"/>
        <v>#DIV/0!</v>
      </c>
      <c r="G390" s="32">
        <f t="shared" si="78"/>
        <v>0</v>
      </c>
      <c r="H390" s="32">
        <f t="shared" si="78"/>
        <v>0</v>
      </c>
      <c r="I390" s="32">
        <f t="shared" si="78"/>
        <v>0</v>
      </c>
      <c r="J390" s="32">
        <f t="shared" si="78"/>
        <v>0</v>
      </c>
      <c r="K390" s="32">
        <f t="shared" si="78"/>
        <v>0</v>
      </c>
      <c r="L390" s="32">
        <f t="shared" si="78"/>
        <v>0</v>
      </c>
      <c r="M390" s="31" t="e">
        <f t="shared" si="79"/>
        <v>#DIV/0!</v>
      </c>
      <c r="N390" s="205">
        <f>D390/D393*100</f>
        <v>0</v>
      </c>
    </row>
    <row r="391" spans="1:14" ht="14.25" thickBot="1">
      <c r="A391" s="262"/>
      <c r="B391" s="14" t="s">
        <v>29</v>
      </c>
      <c r="C391" s="32">
        <f t="shared" si="78"/>
        <v>0</v>
      </c>
      <c r="D391" s="32">
        <f t="shared" si="78"/>
        <v>4</v>
      </c>
      <c r="E391" s="32">
        <f t="shared" si="78"/>
        <v>4.2866040000000005</v>
      </c>
      <c r="F391" s="12">
        <f t="shared" si="77"/>
        <v>-6.6860386450439666</v>
      </c>
      <c r="G391" s="32">
        <f t="shared" si="78"/>
        <v>3</v>
      </c>
      <c r="H391" s="32">
        <f t="shared" si="78"/>
        <v>3002.06</v>
      </c>
      <c r="I391" s="32">
        <f t="shared" si="78"/>
        <v>0</v>
      </c>
      <c r="J391" s="32">
        <v>0</v>
      </c>
      <c r="K391" s="32">
        <f>K235+K248+K261+K274+K287+K300+K313+K326+K339+K352+K365+K378</f>
        <v>0</v>
      </c>
      <c r="L391" s="32">
        <f>L235+L248+L261+L274+L287+L300+L313+L326+L339+L352+L365+L378</f>
        <v>0</v>
      </c>
      <c r="M391" s="31" t="e">
        <f t="shared" si="79"/>
        <v>#DIV/0!</v>
      </c>
      <c r="N391" s="205">
        <f>D391/D393*100</f>
        <v>2.6677412148652241E-2</v>
      </c>
    </row>
    <row r="392" spans="1:14" ht="14.25" thickBot="1">
      <c r="A392" s="262"/>
      <c r="B392" s="14" t="s">
        <v>30</v>
      </c>
      <c r="C392" s="32">
        <f t="shared" si="78"/>
        <v>1.1853150000000001</v>
      </c>
      <c r="D392" s="32">
        <f t="shared" si="78"/>
        <v>17.326063999999999</v>
      </c>
      <c r="E392" s="32">
        <f t="shared" si="78"/>
        <v>0</v>
      </c>
      <c r="F392" s="12" t="e">
        <f t="shared" si="77"/>
        <v>#DIV/0!</v>
      </c>
      <c r="G392" s="32">
        <f t="shared" si="78"/>
        <v>14</v>
      </c>
      <c r="H392" s="32">
        <f t="shared" si="78"/>
        <v>16019.761</v>
      </c>
      <c r="I392" s="32">
        <f t="shared" si="78"/>
        <v>0</v>
      </c>
      <c r="J392" s="32">
        <f t="shared" si="78"/>
        <v>0</v>
      </c>
      <c r="K392" s="32">
        <f t="shared" si="78"/>
        <v>0</v>
      </c>
      <c r="L392" s="32">
        <f t="shared" si="78"/>
        <v>0</v>
      </c>
      <c r="M392" s="31" t="e">
        <f t="shared" si="79"/>
        <v>#DIV/0!</v>
      </c>
      <c r="N392" s="205">
        <f>D392/D393*100</f>
        <v>0.11555363756048155</v>
      </c>
    </row>
    <row r="393" spans="1:14" ht="14.25" thickBot="1">
      <c r="A393" s="268"/>
      <c r="B393" s="15" t="s">
        <v>31</v>
      </c>
      <c r="C393" s="16">
        <f t="shared" ref="C393:L393" si="80">C381+C383+C384+C385+C386+C387+C388+C389</f>
        <v>1890.6600600000002</v>
      </c>
      <c r="D393" s="16">
        <f t="shared" si="80"/>
        <v>14993.958100999998</v>
      </c>
      <c r="E393" s="16">
        <f t="shared" si="80"/>
        <v>16547.021809999998</v>
      </c>
      <c r="F393" s="17">
        <f t="shared" si="77"/>
        <v>-9.3857597266320418</v>
      </c>
      <c r="G393" s="16">
        <f t="shared" si="80"/>
        <v>157094</v>
      </c>
      <c r="H393" s="16">
        <f t="shared" si="80"/>
        <v>18148711.737624008</v>
      </c>
      <c r="I393" s="16">
        <f t="shared" si="80"/>
        <v>11238</v>
      </c>
      <c r="J393" s="16">
        <f t="shared" si="80"/>
        <v>867.42485099999988</v>
      </c>
      <c r="K393" s="16">
        <f t="shared" si="80"/>
        <v>7188.6572750000005</v>
      </c>
      <c r="L393" s="16">
        <f t="shared" si="80"/>
        <v>6639.6800962238767</v>
      </c>
      <c r="M393" s="16">
        <f t="shared" si="79"/>
        <v>8.2681269401569288</v>
      </c>
      <c r="N393" s="206">
        <f>D393/D393*100</f>
        <v>100</v>
      </c>
    </row>
    <row r="394" spans="1:14" ht="14.25" thickTop="1"/>
    <row r="396" spans="1:14">
      <c r="A396" s="215" t="s">
        <v>125</v>
      </c>
      <c r="B396" s="215"/>
      <c r="C396" s="215"/>
      <c r="D396" s="215"/>
      <c r="E396" s="215"/>
      <c r="F396" s="215"/>
      <c r="G396" s="215"/>
      <c r="H396" s="215"/>
      <c r="I396" s="215"/>
      <c r="J396" s="215"/>
      <c r="K396" s="215"/>
      <c r="L396" s="215"/>
      <c r="M396" s="215"/>
      <c r="N396" s="215"/>
    </row>
    <row r="397" spans="1:14">
      <c r="A397" s="215"/>
      <c r="B397" s="215"/>
      <c r="C397" s="215"/>
      <c r="D397" s="215"/>
      <c r="E397" s="215"/>
      <c r="F397" s="215"/>
      <c r="G397" s="215"/>
      <c r="H397" s="215"/>
      <c r="I397" s="215"/>
      <c r="J397" s="215"/>
      <c r="K397" s="215"/>
      <c r="L397" s="215"/>
      <c r="M397" s="215"/>
      <c r="N397" s="215"/>
    </row>
    <row r="398" spans="1:14" ht="14.25" thickBot="1">
      <c r="A398" s="253" t="str">
        <f>A3</f>
        <v>财字3号表                                             （2021年1-9月）                                           单位：万元</v>
      </c>
      <c r="B398" s="253"/>
      <c r="C398" s="253"/>
      <c r="D398" s="253"/>
      <c r="E398" s="253"/>
      <c r="F398" s="253"/>
      <c r="G398" s="253"/>
      <c r="H398" s="253"/>
      <c r="I398" s="253"/>
      <c r="J398" s="253"/>
      <c r="K398" s="253"/>
      <c r="L398" s="253"/>
      <c r="M398" s="253"/>
      <c r="N398" s="253"/>
    </row>
    <row r="399" spans="1:14" ht="14.25" thickBot="1">
      <c r="A399" s="219" t="s">
        <v>2</v>
      </c>
      <c r="B399" s="37" t="s">
        <v>3</v>
      </c>
      <c r="C399" s="225" t="s">
        <v>4</v>
      </c>
      <c r="D399" s="225"/>
      <c r="E399" s="225"/>
      <c r="F399" s="254"/>
      <c r="G399" s="217" t="s">
        <v>5</v>
      </c>
      <c r="H399" s="254"/>
      <c r="I399" s="217" t="s">
        <v>6</v>
      </c>
      <c r="J399" s="226"/>
      <c r="K399" s="226"/>
      <c r="L399" s="226"/>
      <c r="M399" s="226"/>
      <c r="N399" s="222" t="s">
        <v>7</v>
      </c>
    </row>
    <row r="400" spans="1:14" ht="14.25" thickBot="1">
      <c r="A400" s="219"/>
      <c r="B400" s="24" t="s">
        <v>8</v>
      </c>
      <c r="C400" s="227" t="s">
        <v>9</v>
      </c>
      <c r="D400" s="227" t="s">
        <v>10</v>
      </c>
      <c r="E400" s="227" t="s">
        <v>11</v>
      </c>
      <c r="F400" s="154" t="s">
        <v>12</v>
      </c>
      <c r="G400" s="227" t="s">
        <v>13</v>
      </c>
      <c r="H400" s="227" t="s">
        <v>14</v>
      </c>
      <c r="I400" s="212" t="s">
        <v>13</v>
      </c>
      <c r="J400" s="255" t="s">
        <v>15</v>
      </c>
      <c r="K400" s="256"/>
      <c r="L400" s="257"/>
      <c r="M400" s="97" t="s">
        <v>12</v>
      </c>
      <c r="N400" s="223"/>
    </row>
    <row r="401" spans="1:14" ht="14.25" thickBot="1">
      <c r="A401" s="219"/>
      <c r="B401" s="38" t="s">
        <v>16</v>
      </c>
      <c r="C401" s="228"/>
      <c r="D401" s="228"/>
      <c r="E401" s="228"/>
      <c r="F401" s="202" t="s">
        <v>17</v>
      </c>
      <c r="G401" s="258"/>
      <c r="H401" s="258"/>
      <c r="I401" s="24" t="s">
        <v>18</v>
      </c>
      <c r="J401" s="213" t="s">
        <v>9</v>
      </c>
      <c r="K401" s="25" t="s">
        <v>10</v>
      </c>
      <c r="L401" s="213" t="s">
        <v>11</v>
      </c>
      <c r="M401" s="212" t="s">
        <v>17</v>
      </c>
      <c r="N401" s="211" t="s">
        <v>17</v>
      </c>
    </row>
    <row r="402" spans="1:14" ht="14.25" thickBot="1">
      <c r="A402" s="219"/>
      <c r="B402" s="212" t="s">
        <v>19</v>
      </c>
      <c r="C402" s="71">
        <v>401.57764300000002</v>
      </c>
      <c r="D402" s="71">
        <v>2827.6740890000001</v>
      </c>
      <c r="E402" s="71">
        <v>3148.79</v>
      </c>
      <c r="F402" s="12">
        <f t="shared" ref="F402:F410" si="81">(D402-E402)/E402*100</f>
        <v>-10.198073259887128</v>
      </c>
      <c r="G402" s="75">
        <v>22041</v>
      </c>
      <c r="H402" s="75">
        <v>1882092.85</v>
      </c>
      <c r="I402" s="75">
        <v>2325</v>
      </c>
      <c r="J402" s="72">
        <v>214.204543</v>
      </c>
      <c r="K402" s="72">
        <v>1613.7776699999999</v>
      </c>
      <c r="L402" s="72">
        <v>1222.8699999999999</v>
      </c>
      <c r="M402" s="31">
        <f t="shared" ref="M402:M409" si="82">(K402-L402)/L402*100</f>
        <v>31.966412619493497</v>
      </c>
      <c r="N402" s="205">
        <f t="shared" ref="N402:N410" si="83">D402/D506*100</f>
        <v>46.529441114542436</v>
      </c>
    </row>
    <row r="403" spans="1:14" ht="14.25" thickBot="1">
      <c r="A403" s="219"/>
      <c r="B403" s="212" t="s">
        <v>20</v>
      </c>
      <c r="C403" s="71">
        <v>146.30162899999999</v>
      </c>
      <c r="D403" s="71">
        <v>920.47645899999998</v>
      </c>
      <c r="E403" s="71">
        <v>864.1</v>
      </c>
      <c r="F403" s="12">
        <f t="shared" si="81"/>
        <v>6.5242979979169018</v>
      </c>
      <c r="G403" s="75">
        <v>11905</v>
      </c>
      <c r="H403" s="75">
        <v>238107.8</v>
      </c>
      <c r="I403" s="75">
        <v>1175</v>
      </c>
      <c r="J403" s="72">
        <v>59.308487999999997</v>
      </c>
      <c r="K403" s="72">
        <v>634.848206</v>
      </c>
      <c r="L403" s="72">
        <v>475.18</v>
      </c>
      <c r="M403" s="31">
        <f t="shared" si="82"/>
        <v>33.601625910181404</v>
      </c>
      <c r="N403" s="205">
        <f t="shared" si="83"/>
        <v>52.671645510954498</v>
      </c>
    </row>
    <row r="404" spans="1:14" ht="14.25" thickBot="1">
      <c r="A404" s="219"/>
      <c r="B404" s="212" t="s">
        <v>21</v>
      </c>
      <c r="C404" s="71">
        <v>5.4587539999999999</v>
      </c>
      <c r="D404" s="71">
        <v>525.82604700000002</v>
      </c>
      <c r="E404" s="71">
        <v>141.47</v>
      </c>
      <c r="F404" s="12">
        <f t="shared" si="81"/>
        <v>271.68731674559979</v>
      </c>
      <c r="G404" s="75">
        <v>289</v>
      </c>
      <c r="H404" s="75">
        <v>167162.95000000001</v>
      </c>
      <c r="I404" s="75">
        <v>18</v>
      </c>
      <c r="J404" s="72">
        <v>1.5314310000000499</v>
      </c>
      <c r="K404" s="72">
        <v>383.63413600000001</v>
      </c>
      <c r="L404" s="72">
        <v>52.29</v>
      </c>
      <c r="M404" s="31">
        <f t="shared" si="82"/>
        <v>633.66635303117232</v>
      </c>
      <c r="N404" s="205">
        <f t="shared" si="83"/>
        <v>87.889626520484583</v>
      </c>
    </row>
    <row r="405" spans="1:14" ht="14.25" thickBot="1">
      <c r="A405" s="219"/>
      <c r="B405" s="212" t="s">
        <v>22</v>
      </c>
      <c r="C405" s="71">
        <v>11.031594999999999</v>
      </c>
      <c r="D405" s="71">
        <v>155.416121</v>
      </c>
      <c r="E405" s="71">
        <v>200.84</v>
      </c>
      <c r="F405" s="12">
        <f t="shared" si="81"/>
        <v>-22.61694831706831</v>
      </c>
      <c r="G405" s="75">
        <v>14947</v>
      </c>
      <c r="H405" s="75">
        <v>242066.59</v>
      </c>
      <c r="I405" s="75">
        <v>932</v>
      </c>
      <c r="J405" s="72">
        <v>13.3622</v>
      </c>
      <c r="K405" s="72">
        <v>133.48568599999999</v>
      </c>
      <c r="L405" s="72">
        <v>127.36</v>
      </c>
      <c r="M405" s="31">
        <f t="shared" si="82"/>
        <v>4.8097408919597893</v>
      </c>
      <c r="N405" s="205">
        <f t="shared" si="83"/>
        <v>41.047270251688062</v>
      </c>
    </row>
    <row r="406" spans="1:14" ht="14.25" thickBot="1">
      <c r="A406" s="219"/>
      <c r="B406" s="212" t="s">
        <v>23</v>
      </c>
      <c r="C406" s="71">
        <v>0.65719499999999997</v>
      </c>
      <c r="D406" s="71">
        <v>11.46245</v>
      </c>
      <c r="E406" s="71">
        <v>9.9600000000000009</v>
      </c>
      <c r="F406" s="12">
        <f t="shared" si="81"/>
        <v>15.084839357429713</v>
      </c>
      <c r="G406" s="75">
        <v>321</v>
      </c>
      <c r="H406" s="75">
        <v>830.12</v>
      </c>
      <c r="I406" s="75">
        <v>1</v>
      </c>
      <c r="J406" s="72">
        <v>0</v>
      </c>
      <c r="K406" s="72">
        <v>0</v>
      </c>
      <c r="L406" s="72">
        <v>7.19</v>
      </c>
      <c r="M406" s="31">
        <f t="shared" si="82"/>
        <v>-100</v>
      </c>
      <c r="N406" s="205">
        <f t="shared" si="83"/>
        <v>89.526624104007396</v>
      </c>
    </row>
    <row r="407" spans="1:14" ht="14.25" thickBot="1">
      <c r="A407" s="219"/>
      <c r="B407" s="212" t="s">
        <v>24</v>
      </c>
      <c r="C407" s="71">
        <v>14.466754999999999</v>
      </c>
      <c r="D407" s="71">
        <v>185.20126400000001</v>
      </c>
      <c r="E407" s="71">
        <v>121.32</v>
      </c>
      <c r="F407" s="12">
        <f t="shared" si="81"/>
        <v>52.655179690075848</v>
      </c>
      <c r="G407" s="75">
        <v>321</v>
      </c>
      <c r="H407" s="75">
        <v>169615.55</v>
      </c>
      <c r="I407" s="75">
        <v>28</v>
      </c>
      <c r="J407" s="72">
        <v>0.96331600000000595</v>
      </c>
      <c r="K407" s="72">
        <v>103.291566</v>
      </c>
      <c r="L407" s="72">
        <v>65.709999999999994</v>
      </c>
      <c r="M407" s="31">
        <f t="shared" si="82"/>
        <v>57.193069548014023</v>
      </c>
      <c r="N407" s="205">
        <f t="shared" si="83"/>
        <v>46.762761954802713</v>
      </c>
    </row>
    <row r="408" spans="1:14" ht="14.25" thickBot="1">
      <c r="A408" s="219"/>
      <c r="B408" s="212" t="s">
        <v>25</v>
      </c>
      <c r="C408" s="71">
        <v>11.8582350000001</v>
      </c>
      <c r="D408" s="71">
        <v>1901.735825</v>
      </c>
      <c r="E408" s="71">
        <v>1631.64</v>
      </c>
      <c r="F408" s="12">
        <f t="shared" si="81"/>
        <v>16.553640815375932</v>
      </c>
      <c r="G408" s="75">
        <v>307</v>
      </c>
      <c r="H408" s="75">
        <v>153282.79</v>
      </c>
      <c r="I408" s="75">
        <v>932</v>
      </c>
      <c r="J408" s="72">
        <v>35.655000000000101</v>
      </c>
      <c r="K408" s="72">
        <v>907.31005000000005</v>
      </c>
      <c r="L408" s="72">
        <v>366.11</v>
      </c>
      <c r="M408" s="31">
        <f t="shared" si="82"/>
        <v>147.82443801043402</v>
      </c>
      <c r="N408" s="205">
        <f t="shared" si="83"/>
        <v>49.864568592118253</v>
      </c>
    </row>
    <row r="409" spans="1:14" ht="14.25" thickBot="1">
      <c r="A409" s="219"/>
      <c r="B409" s="212" t="s">
        <v>26</v>
      </c>
      <c r="C409" s="71">
        <v>41.764660999999997</v>
      </c>
      <c r="D409" s="71">
        <v>333.32707900000003</v>
      </c>
      <c r="E409" s="71">
        <v>208.41</v>
      </c>
      <c r="F409" s="12">
        <f t="shared" si="81"/>
        <v>59.938140684228216</v>
      </c>
      <c r="G409" s="75">
        <v>17702</v>
      </c>
      <c r="H409" s="75">
        <v>4365756.46</v>
      </c>
      <c r="I409" s="75">
        <v>75</v>
      </c>
      <c r="J409" s="72">
        <v>9.2922989999999999</v>
      </c>
      <c r="K409" s="72">
        <v>62.202348000000001</v>
      </c>
      <c r="L409" s="72">
        <v>28.64</v>
      </c>
      <c r="M409" s="31">
        <f t="shared" si="82"/>
        <v>117.18696927374302</v>
      </c>
      <c r="N409" s="205">
        <f t="shared" si="83"/>
        <v>25.46796129059064</v>
      </c>
    </row>
    <row r="410" spans="1:14" ht="14.25" thickBot="1">
      <c r="A410" s="219"/>
      <c r="B410" s="212" t="s">
        <v>27</v>
      </c>
      <c r="C410" s="71">
        <v>0.25</v>
      </c>
      <c r="D410" s="71">
        <v>51.23</v>
      </c>
      <c r="E410" s="71">
        <v>7.91</v>
      </c>
      <c r="F410" s="12">
        <f t="shared" si="81"/>
        <v>547.66118836915291</v>
      </c>
      <c r="G410" s="75">
        <v>32</v>
      </c>
      <c r="H410" s="75">
        <v>13730.95</v>
      </c>
      <c r="I410" s="75">
        <v>0</v>
      </c>
      <c r="J410" s="72"/>
      <c r="K410" s="72"/>
      <c r="L410" s="72"/>
      <c r="M410" s="31"/>
      <c r="N410" s="205">
        <f t="shared" si="83"/>
        <v>97.473232391045798</v>
      </c>
    </row>
    <row r="411" spans="1:14" ht="14.25" thickBot="1">
      <c r="A411" s="219"/>
      <c r="B411" s="14" t="s">
        <v>28</v>
      </c>
      <c r="C411" s="71"/>
      <c r="D411" s="71"/>
      <c r="E411" s="71"/>
      <c r="F411" s="12"/>
      <c r="G411" s="75"/>
      <c r="H411" s="75"/>
      <c r="I411" s="75"/>
      <c r="J411" s="72"/>
      <c r="K411" s="72"/>
      <c r="L411" s="72"/>
      <c r="M411" s="31"/>
      <c r="N411" s="205"/>
    </row>
    <row r="412" spans="1:14" ht="14.25" thickBot="1">
      <c r="A412" s="219"/>
      <c r="B412" s="14" t="s">
        <v>29</v>
      </c>
      <c r="C412" s="71">
        <v>0</v>
      </c>
      <c r="D412" s="71">
        <v>28.35</v>
      </c>
      <c r="E412" s="71">
        <v>6.13</v>
      </c>
      <c r="F412" s="12">
        <f>(D412-E412)/E412*100</f>
        <v>362.47960848287113</v>
      </c>
      <c r="G412" s="75">
        <v>7</v>
      </c>
      <c r="H412" s="75">
        <v>10710.38</v>
      </c>
      <c r="I412" s="75">
        <v>0</v>
      </c>
      <c r="J412" s="72"/>
      <c r="K412" s="72"/>
      <c r="L412" s="72"/>
      <c r="M412" s="31"/>
      <c r="N412" s="205">
        <f>D412/D516*100</f>
        <v>100</v>
      </c>
    </row>
    <row r="413" spans="1:14" ht="14.25" thickBot="1">
      <c r="A413" s="219"/>
      <c r="B413" s="14" t="s">
        <v>30</v>
      </c>
      <c r="C413" s="71">
        <v>0.25</v>
      </c>
      <c r="D413" s="71">
        <v>22.88</v>
      </c>
      <c r="E413" s="71">
        <v>1.78</v>
      </c>
      <c r="F413" s="12"/>
      <c r="G413" s="75">
        <v>25</v>
      </c>
      <c r="H413" s="75">
        <v>3020.57</v>
      </c>
      <c r="I413" s="75">
        <v>0</v>
      </c>
      <c r="J413" s="72"/>
      <c r="K413" s="72"/>
      <c r="L413" s="72"/>
      <c r="M413" s="31"/>
      <c r="N413" s="205">
        <f>D413/D517*100</f>
        <v>100</v>
      </c>
    </row>
    <row r="414" spans="1:14" ht="14.25" thickBot="1">
      <c r="A414" s="289"/>
      <c r="B414" s="15" t="s">
        <v>31</v>
      </c>
      <c r="C414" s="16">
        <f>C402+C404+C405+C406+C407+C408+C409+C410</f>
        <v>487.06483800000007</v>
      </c>
      <c r="D414" s="16">
        <f t="shared" ref="D414:L414" si="84">D402+D404+D405+D406+D407+D408+D409+D410</f>
        <v>5991.8728749999991</v>
      </c>
      <c r="E414" s="16">
        <f t="shared" si="84"/>
        <v>5470.34</v>
      </c>
      <c r="F414" s="17">
        <f>(D414-E414)/E414*100</f>
        <v>9.5338292501014372</v>
      </c>
      <c r="G414" s="16">
        <f t="shared" si="84"/>
        <v>55960</v>
      </c>
      <c r="H414" s="16">
        <f t="shared" si="84"/>
        <v>6994538.2600000007</v>
      </c>
      <c r="I414" s="16">
        <f t="shared" si="84"/>
        <v>4311</v>
      </c>
      <c r="J414" s="16">
        <f t="shared" si="84"/>
        <v>275.00878900000015</v>
      </c>
      <c r="K414" s="16">
        <f t="shared" si="84"/>
        <v>3203.7014559999998</v>
      </c>
      <c r="L414" s="16">
        <f t="shared" si="84"/>
        <v>1870.1699999999998</v>
      </c>
      <c r="M414" s="16">
        <f t="shared" ref="M414:M417" si="85">(K414-L414)/L414*100</f>
        <v>71.305360261366616</v>
      </c>
      <c r="N414" s="206">
        <f>D414/D518*100</f>
        <v>47.411199283620185</v>
      </c>
    </row>
    <row r="415" spans="1:14" ht="15" thickTop="1" thickBot="1">
      <c r="A415" s="219" t="s">
        <v>32</v>
      </c>
      <c r="B415" s="212" t="s">
        <v>19</v>
      </c>
      <c r="C415" s="19">
        <v>90.831044000000006</v>
      </c>
      <c r="D415" s="19">
        <v>620.64438800000005</v>
      </c>
      <c r="E415" s="19">
        <v>717.45</v>
      </c>
      <c r="F415" s="12">
        <f>(D415-E415)/E415*100</f>
        <v>-13.493011638441702</v>
      </c>
      <c r="G415" s="20">
        <v>3737</v>
      </c>
      <c r="H415" s="20">
        <v>377586.94660000002</v>
      </c>
      <c r="I415" s="20">
        <v>354</v>
      </c>
      <c r="J415" s="19">
        <v>55.221350999999899</v>
      </c>
      <c r="K415" s="20">
        <v>287.840666</v>
      </c>
      <c r="L415" s="20">
        <v>292.14</v>
      </c>
      <c r="M415" s="31">
        <f t="shared" si="85"/>
        <v>-1.4716690627781159</v>
      </c>
      <c r="N415" s="205">
        <f>D415/D506*100</f>
        <v>10.212717447479934</v>
      </c>
    </row>
    <row r="416" spans="1:14" ht="14.25" thickBot="1">
      <c r="A416" s="219"/>
      <c r="B416" s="212" t="s">
        <v>20</v>
      </c>
      <c r="C416" s="20">
        <v>30.987957000000002</v>
      </c>
      <c r="D416" s="20">
        <v>146.92542499999999</v>
      </c>
      <c r="E416" s="20">
        <v>165.69</v>
      </c>
      <c r="F416" s="12">
        <f>(D416-E416)/E416*100</f>
        <v>-11.325110145452355</v>
      </c>
      <c r="G416" s="20">
        <v>1290</v>
      </c>
      <c r="H416" s="20">
        <v>25760</v>
      </c>
      <c r="I416" s="21">
        <v>167</v>
      </c>
      <c r="J416" s="20">
        <v>10.65414</v>
      </c>
      <c r="K416" s="20">
        <v>106.299738</v>
      </c>
      <c r="L416" s="20">
        <v>101.58</v>
      </c>
      <c r="M416" s="31">
        <f t="shared" si="85"/>
        <v>4.6463260484347382</v>
      </c>
      <c r="N416" s="205">
        <f>D416/D507*100</f>
        <v>8.4073892672428805</v>
      </c>
    </row>
    <row r="417" spans="1:14" ht="14.25" thickBot="1">
      <c r="A417" s="219"/>
      <c r="B417" s="212" t="s">
        <v>21</v>
      </c>
      <c r="C417" s="20"/>
      <c r="D417" s="20">
        <v>3.7606259999999998</v>
      </c>
      <c r="E417" s="20">
        <v>1.86</v>
      </c>
      <c r="F417" s="12">
        <f>(D417-E417)/E417*100</f>
        <v>102.18419354838709</v>
      </c>
      <c r="G417" s="20">
        <v>6</v>
      </c>
      <c r="H417" s="20">
        <v>2092.3200000000002</v>
      </c>
      <c r="I417" s="20">
        <v>3</v>
      </c>
      <c r="J417" s="20"/>
      <c r="K417" s="20">
        <v>19.075991999999999</v>
      </c>
      <c r="L417" s="20">
        <v>1.85</v>
      </c>
      <c r="M417" s="31">
        <f t="shared" si="85"/>
        <v>931.1347027027025</v>
      </c>
      <c r="N417" s="205">
        <f>D417/D508*100</f>
        <v>0.62857292161341682</v>
      </c>
    </row>
    <row r="418" spans="1:14" ht="14.25" thickBot="1">
      <c r="A418" s="219"/>
      <c r="B418" s="212" t="s">
        <v>22</v>
      </c>
      <c r="C418" s="20">
        <v>0.68620000000000003</v>
      </c>
      <c r="D418" s="20">
        <v>75.151803999999998</v>
      </c>
      <c r="E418" s="20">
        <v>21.42</v>
      </c>
      <c r="F418" s="12">
        <f>(D418-E418)/E418*100</f>
        <v>250.84875816993463</v>
      </c>
      <c r="G418" s="20">
        <v>1520</v>
      </c>
      <c r="H418" s="20">
        <v>509021.875</v>
      </c>
      <c r="I418" s="20">
        <v>77</v>
      </c>
      <c r="J418" s="20">
        <v>26.331465000000001</v>
      </c>
      <c r="K418" s="20">
        <v>31.244933</v>
      </c>
      <c r="L418" s="20">
        <v>1.99</v>
      </c>
      <c r="M418" s="31"/>
      <c r="N418" s="205">
        <f>D418/D509*100</f>
        <v>19.848496982432675</v>
      </c>
    </row>
    <row r="419" spans="1:14" ht="14.25" thickBot="1">
      <c r="A419" s="219"/>
      <c r="B419" s="212" t="s">
        <v>23</v>
      </c>
      <c r="C419" s="20"/>
      <c r="D419" s="20"/>
      <c r="E419" s="20"/>
      <c r="F419" s="12"/>
      <c r="G419" s="20"/>
      <c r="H419" s="20"/>
      <c r="I419" s="20"/>
      <c r="J419" s="20"/>
      <c r="K419" s="20"/>
      <c r="L419" s="20"/>
      <c r="M419" s="31"/>
      <c r="N419" s="205"/>
    </row>
    <row r="420" spans="1:14" ht="14.25" thickBot="1">
      <c r="A420" s="219"/>
      <c r="B420" s="212" t="s">
        <v>24</v>
      </c>
      <c r="C420" s="20">
        <v>6.4915190000000003</v>
      </c>
      <c r="D420" s="20">
        <v>53.57732</v>
      </c>
      <c r="E420" s="20">
        <v>60.06</v>
      </c>
      <c r="F420" s="12">
        <f>(D420-E420)/E420*100</f>
        <v>-10.793672993672997</v>
      </c>
      <c r="G420" s="20">
        <v>227</v>
      </c>
      <c r="H420" s="20">
        <v>236647</v>
      </c>
      <c r="I420" s="20">
        <v>22</v>
      </c>
      <c r="J420" s="20">
        <v>1.185805</v>
      </c>
      <c r="K420" s="20">
        <v>28.323291000000001</v>
      </c>
      <c r="L420" s="20">
        <v>4.25</v>
      </c>
      <c r="M420" s="31">
        <f>(K420-L420)/L420*100</f>
        <v>566.43037647058827</v>
      </c>
      <c r="N420" s="205">
        <f>D420/D511*100</f>
        <v>13.528112104765604</v>
      </c>
    </row>
    <row r="421" spans="1:14" ht="14.25" thickBot="1">
      <c r="A421" s="219"/>
      <c r="B421" s="212" t="s">
        <v>25</v>
      </c>
      <c r="C421" s="22"/>
      <c r="D421" s="22">
        <v>779.02084200000002</v>
      </c>
      <c r="E421" s="22">
        <v>266.97000000000003</v>
      </c>
      <c r="F421" s="12">
        <f>(D421-E421)/E421*100</f>
        <v>191.80089223508256</v>
      </c>
      <c r="G421" s="22">
        <v>738</v>
      </c>
      <c r="H421" s="22">
        <v>49841.224739999998</v>
      </c>
      <c r="I421" s="22">
        <v>1</v>
      </c>
      <c r="J421" s="22"/>
      <c r="K421" s="22">
        <v>4.0702499999999997</v>
      </c>
      <c r="L421" s="22"/>
      <c r="M421" s="31"/>
      <c r="N421" s="205">
        <f>D421/D512*100</f>
        <v>20.426358750747475</v>
      </c>
    </row>
    <row r="422" spans="1:14" ht="14.25" thickBot="1">
      <c r="A422" s="219"/>
      <c r="B422" s="212" t="s">
        <v>26</v>
      </c>
      <c r="C422" s="20">
        <v>25.32</v>
      </c>
      <c r="D422" s="20">
        <v>418.05</v>
      </c>
      <c r="E422" s="20">
        <v>32.270000000000003</v>
      </c>
      <c r="F422" s="12">
        <f>(D422-E422)/E422*100</f>
        <v>1195.4756740006198</v>
      </c>
      <c r="G422" s="20">
        <v>17912</v>
      </c>
      <c r="H422" s="20">
        <v>1493164.56</v>
      </c>
      <c r="I422" s="20">
        <v>55</v>
      </c>
      <c r="J422" s="20">
        <v>1.552532</v>
      </c>
      <c r="K422" s="20">
        <v>7.8346559999999998</v>
      </c>
      <c r="L422" s="20">
        <v>9.82</v>
      </c>
      <c r="M422" s="31">
        <f>(K422-L422)/L422*100</f>
        <v>-20.217352342158865</v>
      </c>
      <c r="N422" s="205">
        <f>D422/D513*100</f>
        <v>31.941242966136024</v>
      </c>
    </row>
    <row r="423" spans="1:14" ht="14.25" thickBot="1">
      <c r="A423" s="219"/>
      <c r="B423" s="212" t="s">
        <v>27</v>
      </c>
      <c r="C423" s="20"/>
      <c r="D423" s="20"/>
      <c r="E423" s="20"/>
      <c r="F423" s="12"/>
      <c r="G423" s="20"/>
      <c r="H423" s="20"/>
      <c r="I423" s="20"/>
      <c r="J423" s="20"/>
      <c r="K423" s="20"/>
      <c r="L423" s="20"/>
      <c r="M423" s="31"/>
      <c r="N423" s="205"/>
    </row>
    <row r="424" spans="1:14" ht="14.25" thickBot="1">
      <c r="A424" s="219"/>
      <c r="B424" s="14" t="s">
        <v>28</v>
      </c>
      <c r="C424" s="40"/>
      <c r="D424" s="40"/>
      <c r="E424" s="40"/>
      <c r="F424" s="12"/>
      <c r="G424" s="40"/>
      <c r="H424" s="40"/>
      <c r="I424" s="40"/>
      <c r="J424" s="40"/>
      <c r="K424" s="40"/>
      <c r="L424" s="40"/>
      <c r="M424" s="31"/>
      <c r="N424" s="205"/>
    </row>
    <row r="425" spans="1:14" ht="14.25" thickBot="1">
      <c r="A425" s="219"/>
      <c r="B425" s="14" t="s">
        <v>29</v>
      </c>
      <c r="C425" s="40"/>
      <c r="D425" s="40"/>
      <c r="E425" s="40"/>
      <c r="F425" s="12"/>
      <c r="G425" s="40"/>
      <c r="H425" s="40"/>
      <c r="I425" s="40"/>
      <c r="J425" s="40"/>
      <c r="K425" s="40"/>
      <c r="L425" s="40"/>
      <c r="M425" s="31"/>
      <c r="N425" s="205"/>
    </row>
    <row r="426" spans="1:14" ht="14.25" thickBot="1">
      <c r="A426" s="219"/>
      <c r="B426" s="14" t="s">
        <v>30</v>
      </c>
      <c r="C426" s="40"/>
      <c r="D426" s="40"/>
      <c r="E426" s="40"/>
      <c r="F426" s="12"/>
      <c r="G426" s="40"/>
      <c r="H426" s="40"/>
      <c r="I426" s="40"/>
      <c r="J426" s="40"/>
      <c r="K426" s="40"/>
      <c r="L426" s="40"/>
      <c r="M426" s="31"/>
      <c r="N426" s="205"/>
    </row>
    <row r="427" spans="1:14" ht="14.25" thickBot="1">
      <c r="A427" s="289"/>
      <c r="B427" s="15" t="s">
        <v>31</v>
      </c>
      <c r="C427" s="16">
        <f t="shared" ref="C427:L427" si="86">C415+C417+C418+C419+C420+C421+C422+C423</f>
        <v>123.32876300000001</v>
      </c>
      <c r="D427" s="16">
        <f t="shared" si="86"/>
        <v>1950.20498</v>
      </c>
      <c r="E427" s="16">
        <f t="shared" si="86"/>
        <v>1100.03</v>
      </c>
      <c r="F427" s="17">
        <f>(D427-E427)/E427*100</f>
        <v>77.286526731089154</v>
      </c>
      <c r="G427" s="16">
        <f t="shared" si="86"/>
        <v>24140</v>
      </c>
      <c r="H427" s="16">
        <f t="shared" si="86"/>
        <v>2668353.9263399998</v>
      </c>
      <c r="I427" s="16">
        <f t="shared" si="86"/>
        <v>512</v>
      </c>
      <c r="J427" s="16">
        <f t="shared" si="86"/>
        <v>84.291152999999895</v>
      </c>
      <c r="K427" s="16">
        <f t="shared" si="86"/>
        <v>378.38978799999995</v>
      </c>
      <c r="L427" s="16">
        <f t="shared" si="86"/>
        <v>310.05</v>
      </c>
      <c r="M427" s="16">
        <f t="shared" ref="M427:M431" si="87">(K427-L427)/L427*100</f>
        <v>22.041537816481195</v>
      </c>
      <c r="N427" s="206">
        <f>D427/D518*100</f>
        <v>15.431161321273615</v>
      </c>
    </row>
    <row r="428" spans="1:14" ht="14.25" thickTop="1">
      <c r="A428" s="233" t="s">
        <v>33</v>
      </c>
      <c r="B428" s="18" t="s">
        <v>19</v>
      </c>
      <c r="C428" s="105">
        <v>144.9676629999999</v>
      </c>
      <c r="D428" s="105">
        <v>1120.7759679999999</v>
      </c>
      <c r="E428" s="91">
        <v>1365.0964280000001</v>
      </c>
      <c r="F428" s="199">
        <f>(D428-E428)/E428*100</f>
        <v>-17.897670449402135</v>
      </c>
      <c r="G428" s="72">
        <v>9061</v>
      </c>
      <c r="H428" s="72">
        <v>1032501.1789920004</v>
      </c>
      <c r="I428" s="72">
        <v>1026</v>
      </c>
      <c r="J428" s="72">
        <v>30.26</v>
      </c>
      <c r="K428" s="72">
        <v>663.25</v>
      </c>
      <c r="L428" s="72">
        <v>351.88080801735686</v>
      </c>
      <c r="M428" s="109">
        <f t="shared" si="87"/>
        <v>88.487119754278993</v>
      </c>
      <c r="N428" s="207">
        <f t="shared" ref="N428:N433" si="88">D428/D506*100</f>
        <v>18.442393912550468</v>
      </c>
    </row>
    <row r="429" spans="1:14">
      <c r="A429" s="259"/>
      <c r="B429" s="212" t="s">
        <v>20</v>
      </c>
      <c r="C429" s="105">
        <v>51.92979600000001</v>
      </c>
      <c r="D429" s="105">
        <v>292.31959000000001</v>
      </c>
      <c r="E429" s="91">
        <v>222.27775800000001</v>
      </c>
      <c r="F429" s="12">
        <f>(D429-E429)/E429*100</f>
        <v>31.510949467107725</v>
      </c>
      <c r="G429" s="72">
        <v>3610</v>
      </c>
      <c r="H429" s="72">
        <v>72200</v>
      </c>
      <c r="I429" s="72">
        <v>320</v>
      </c>
      <c r="J429" s="72">
        <v>4.9000000000000004</v>
      </c>
      <c r="K429" s="72">
        <v>224.78</v>
      </c>
      <c r="L429" s="72">
        <v>143.82905999999997</v>
      </c>
      <c r="M429" s="31">
        <f t="shared" si="87"/>
        <v>56.282742861560834</v>
      </c>
      <c r="N429" s="205">
        <f t="shared" si="88"/>
        <v>16.727156539250029</v>
      </c>
    </row>
    <row r="430" spans="1:14">
      <c r="A430" s="259"/>
      <c r="B430" s="212" t="s">
        <v>21</v>
      </c>
      <c r="C430" s="105">
        <v>2.7036609999999932</v>
      </c>
      <c r="D430" s="105">
        <v>23.229267999999998</v>
      </c>
      <c r="E430" s="91">
        <v>19.264786999999998</v>
      </c>
      <c r="F430" s="12">
        <f>(D430-E430)/E430*100</f>
        <v>20.57889869220978</v>
      </c>
      <c r="G430" s="72">
        <v>422</v>
      </c>
      <c r="H430" s="72">
        <v>84075.522700000001</v>
      </c>
      <c r="I430" s="72">
        <v>6</v>
      </c>
      <c r="J430" s="72">
        <v>1</v>
      </c>
      <c r="K430" s="72">
        <v>1</v>
      </c>
      <c r="L430" s="72">
        <v>3</v>
      </c>
      <c r="M430" s="31">
        <f t="shared" si="87"/>
        <v>-66.666666666666657</v>
      </c>
      <c r="N430" s="205">
        <f t="shared" si="88"/>
        <v>3.8826750795482061</v>
      </c>
    </row>
    <row r="431" spans="1:14">
      <c r="A431" s="259"/>
      <c r="B431" s="212" t="s">
        <v>22</v>
      </c>
      <c r="C431" s="105">
        <v>0.18825599999999998</v>
      </c>
      <c r="D431" s="105">
        <v>7.7475790000000009</v>
      </c>
      <c r="E431" s="91">
        <v>6.6993609999999997</v>
      </c>
      <c r="F431" s="12">
        <f>(D431-E431)/E431*100</f>
        <v>15.646537035397873</v>
      </c>
      <c r="G431" s="72">
        <v>643</v>
      </c>
      <c r="H431" s="72">
        <v>93501</v>
      </c>
      <c r="I431" s="72">
        <v>50</v>
      </c>
      <c r="J431" s="72">
        <v>1</v>
      </c>
      <c r="K431" s="72">
        <v>13</v>
      </c>
      <c r="L431" s="72">
        <v>3</v>
      </c>
      <c r="M431" s="31">
        <f t="shared" si="87"/>
        <v>333.33333333333337</v>
      </c>
      <c r="N431" s="205">
        <f t="shared" si="88"/>
        <v>2.0462289688037134</v>
      </c>
    </row>
    <row r="432" spans="1:14">
      <c r="A432" s="259"/>
      <c r="B432" s="212" t="s">
        <v>23</v>
      </c>
      <c r="C432" s="105">
        <v>0</v>
      </c>
      <c r="D432" s="105">
        <v>0.11320799999999999</v>
      </c>
      <c r="E432" s="91">
        <v>0</v>
      </c>
      <c r="F432" s="12"/>
      <c r="G432" s="72"/>
      <c r="H432" s="72"/>
      <c r="I432" s="72">
        <v>1</v>
      </c>
      <c r="J432" s="72">
        <v>0</v>
      </c>
      <c r="K432" s="72">
        <v>0</v>
      </c>
      <c r="L432" s="72">
        <v>0</v>
      </c>
      <c r="M432" s="31"/>
      <c r="N432" s="205">
        <f t="shared" si="88"/>
        <v>0.88420277179542484</v>
      </c>
    </row>
    <row r="433" spans="1:14">
      <c r="A433" s="259"/>
      <c r="B433" s="212" t="s">
        <v>24</v>
      </c>
      <c r="C433" s="105">
        <v>1.7257969999999982</v>
      </c>
      <c r="D433" s="105">
        <v>13.399672999999998</v>
      </c>
      <c r="E433" s="91">
        <v>36.033557999999999</v>
      </c>
      <c r="F433" s="12">
        <f>(D433-E433)/E433*100</f>
        <v>-62.813350266437752</v>
      </c>
      <c r="G433" s="72">
        <v>22</v>
      </c>
      <c r="H433" s="72">
        <v>3908.4438</v>
      </c>
      <c r="I433" s="72">
        <v>5</v>
      </c>
      <c r="J433" s="72">
        <v>0</v>
      </c>
      <c r="K433" s="72">
        <v>2</v>
      </c>
      <c r="L433" s="72">
        <v>1</v>
      </c>
      <c r="M433" s="31"/>
      <c r="N433" s="205">
        <f t="shared" si="88"/>
        <v>3.3833771176162006</v>
      </c>
    </row>
    <row r="434" spans="1:14">
      <c r="A434" s="259"/>
      <c r="B434" s="212" t="s">
        <v>25</v>
      </c>
      <c r="C434" s="105">
        <v>0</v>
      </c>
      <c r="D434" s="105">
        <v>0</v>
      </c>
      <c r="E434" s="91">
        <v>0</v>
      </c>
      <c r="F434" s="12"/>
      <c r="G434" s="74"/>
      <c r="H434" s="74"/>
      <c r="I434" s="72">
        <v>0</v>
      </c>
      <c r="J434" s="72">
        <v>0</v>
      </c>
      <c r="K434" s="72">
        <v>0</v>
      </c>
      <c r="L434" s="72">
        <v>0</v>
      </c>
      <c r="M434" s="31"/>
      <c r="N434" s="205"/>
    </row>
    <row r="435" spans="1:14">
      <c r="A435" s="259"/>
      <c r="B435" s="212" t="s">
        <v>26</v>
      </c>
      <c r="C435" s="105">
        <v>21.740859999999969</v>
      </c>
      <c r="D435" s="105">
        <v>237.64337199999997</v>
      </c>
      <c r="E435" s="91">
        <v>176.53086299999995</v>
      </c>
      <c r="F435" s="12">
        <f>(D435-E435)/E435*100</f>
        <v>34.618597542345917</v>
      </c>
      <c r="G435" s="72">
        <v>5033</v>
      </c>
      <c r="H435" s="72">
        <v>2626083.48</v>
      </c>
      <c r="I435" s="72">
        <v>18</v>
      </c>
      <c r="J435" s="72">
        <v>6</v>
      </c>
      <c r="K435" s="72">
        <v>19.100000000000001</v>
      </c>
      <c r="L435" s="72">
        <v>9.7000000000000011</v>
      </c>
      <c r="M435" s="31">
        <f>(K435-L435)/L435*100</f>
        <v>96.907216494845343</v>
      </c>
      <c r="N435" s="205">
        <f>D435/D513*100</f>
        <v>18.157217281052137</v>
      </c>
    </row>
    <row r="436" spans="1:14">
      <c r="A436" s="259"/>
      <c r="B436" s="212" t="s">
        <v>27</v>
      </c>
      <c r="C436" s="105">
        <v>0</v>
      </c>
      <c r="D436" s="105">
        <v>0</v>
      </c>
      <c r="E436" s="91">
        <v>0</v>
      </c>
      <c r="F436" s="12"/>
      <c r="G436" s="72"/>
      <c r="H436" s="72"/>
      <c r="I436" s="72">
        <v>0</v>
      </c>
      <c r="J436" s="72">
        <v>0</v>
      </c>
      <c r="K436" s="72">
        <v>0</v>
      </c>
      <c r="L436" s="72">
        <v>0</v>
      </c>
      <c r="M436" s="31"/>
      <c r="N436" s="205"/>
    </row>
    <row r="437" spans="1:14">
      <c r="A437" s="259"/>
      <c r="B437" s="14" t="s">
        <v>28</v>
      </c>
      <c r="C437" s="105">
        <v>0</v>
      </c>
      <c r="D437" s="105">
        <v>0</v>
      </c>
      <c r="E437" s="91"/>
      <c r="F437" s="12"/>
      <c r="G437" s="72"/>
      <c r="H437" s="72"/>
      <c r="I437" s="72">
        <v>0</v>
      </c>
      <c r="J437" s="72">
        <v>0</v>
      </c>
      <c r="K437" s="72">
        <v>0</v>
      </c>
      <c r="L437" s="72">
        <v>0</v>
      </c>
      <c r="M437" s="31"/>
      <c r="N437" s="205"/>
    </row>
    <row r="438" spans="1:14">
      <c r="A438" s="259"/>
      <c r="B438" s="14" t="s">
        <v>29</v>
      </c>
      <c r="C438" s="105">
        <v>0</v>
      </c>
      <c r="D438" s="105"/>
      <c r="E438" s="91"/>
      <c r="F438" s="12"/>
      <c r="G438" s="72"/>
      <c r="H438" s="72"/>
      <c r="I438" s="72">
        <v>0</v>
      </c>
      <c r="J438" s="72">
        <v>0</v>
      </c>
      <c r="K438" s="72">
        <v>0</v>
      </c>
      <c r="L438" s="72">
        <v>0</v>
      </c>
      <c r="M438" s="31"/>
      <c r="N438" s="205"/>
    </row>
    <row r="439" spans="1:14">
      <c r="A439" s="259"/>
      <c r="B439" s="14" t="s">
        <v>30</v>
      </c>
      <c r="C439" s="105">
        <v>0</v>
      </c>
      <c r="D439" s="105">
        <v>0</v>
      </c>
      <c r="E439" s="91">
        <v>0</v>
      </c>
      <c r="F439" s="12"/>
      <c r="G439" s="72"/>
      <c r="H439" s="72"/>
      <c r="I439" s="72">
        <v>0</v>
      </c>
      <c r="J439" s="72">
        <v>0</v>
      </c>
      <c r="K439" s="72">
        <v>0</v>
      </c>
      <c r="L439" s="72">
        <v>0</v>
      </c>
      <c r="M439" s="31"/>
      <c r="N439" s="205"/>
    </row>
    <row r="440" spans="1:14" ht="14.25" thickBot="1">
      <c r="A440" s="232"/>
      <c r="B440" s="15" t="s">
        <v>31</v>
      </c>
      <c r="C440" s="16">
        <f t="shared" ref="C440:L440" si="89">C428+C430+C431+C432+C433+C434+C435+C436</f>
        <v>171.32623699999985</v>
      </c>
      <c r="D440" s="16">
        <f t="shared" si="89"/>
        <v>1402.9090679999999</v>
      </c>
      <c r="E440" s="16">
        <f t="shared" si="89"/>
        <v>1603.6249970000001</v>
      </c>
      <c r="F440" s="17">
        <f>(D440-E440)/E440*100</f>
        <v>-12.516388144079309</v>
      </c>
      <c r="G440" s="16">
        <f t="shared" si="89"/>
        <v>15181</v>
      </c>
      <c r="H440" s="16">
        <f t="shared" si="89"/>
        <v>3840069.6254920005</v>
      </c>
      <c r="I440" s="16">
        <f t="shared" si="89"/>
        <v>1106</v>
      </c>
      <c r="J440" s="16">
        <f t="shared" si="89"/>
        <v>38.260000000000005</v>
      </c>
      <c r="K440" s="16">
        <f t="shared" si="89"/>
        <v>698.35</v>
      </c>
      <c r="L440" s="16">
        <f t="shared" si="89"/>
        <v>368.58080801735684</v>
      </c>
      <c r="M440" s="16">
        <f t="shared" ref="M440:M442" si="90">(K440-L440)/L440*100</f>
        <v>89.469984548710954</v>
      </c>
      <c r="N440" s="206">
        <f>D440/D518*100</f>
        <v>11.100636276390604</v>
      </c>
    </row>
    <row r="441" spans="1:14" ht="14.25" thickTop="1">
      <c r="A441" s="259" t="s">
        <v>34</v>
      </c>
      <c r="B441" s="212" t="s">
        <v>19</v>
      </c>
      <c r="C441" s="32">
        <v>30.281500000000001</v>
      </c>
      <c r="D441" s="32">
        <v>229.2063</v>
      </c>
      <c r="E441" s="32">
        <v>296.38</v>
      </c>
      <c r="F441" s="12">
        <f>(D441-E441)/E441*100</f>
        <v>-22.66472096632701</v>
      </c>
      <c r="G441" s="114">
        <v>1543</v>
      </c>
      <c r="H441" s="114">
        <v>117810</v>
      </c>
      <c r="I441" s="114">
        <v>235</v>
      </c>
      <c r="J441" s="114">
        <v>28.529800000000002</v>
      </c>
      <c r="K441" s="114">
        <v>140.5924</v>
      </c>
      <c r="L441" s="114">
        <v>193.68</v>
      </c>
      <c r="M441" s="31">
        <f t="shared" si="90"/>
        <v>-27.409954564229661</v>
      </c>
      <c r="N441" s="205">
        <f>D441/D506*100</f>
        <v>3.7715948526103804</v>
      </c>
    </row>
    <row r="442" spans="1:14">
      <c r="A442" s="259"/>
      <c r="B442" s="212" t="s">
        <v>20</v>
      </c>
      <c r="C442" s="31">
        <v>13.101000000000001</v>
      </c>
      <c r="D442" s="31">
        <v>72.725099999999998</v>
      </c>
      <c r="E442" s="31">
        <v>89.03</v>
      </c>
      <c r="F442" s="12">
        <f>(D442-E442)/E442*100</f>
        <v>-18.313939121644392</v>
      </c>
      <c r="G442" s="114">
        <v>655</v>
      </c>
      <c r="H442" s="114">
        <v>13100</v>
      </c>
      <c r="I442" s="114">
        <v>90</v>
      </c>
      <c r="J442" s="114">
        <v>11.8154</v>
      </c>
      <c r="K442" s="114">
        <v>38.7639</v>
      </c>
      <c r="L442" s="114">
        <v>63.32</v>
      </c>
      <c r="M442" s="31">
        <f t="shared" si="90"/>
        <v>-38.780953885028431</v>
      </c>
      <c r="N442" s="205">
        <f>D442/D507*100</f>
        <v>4.1614868576978106</v>
      </c>
    </row>
    <row r="443" spans="1:14">
      <c r="A443" s="259"/>
      <c r="B443" s="212" t="s">
        <v>21</v>
      </c>
      <c r="C443" s="31">
        <v>0.14899999999999999</v>
      </c>
      <c r="D443" s="31">
        <v>9.6900999999999993</v>
      </c>
      <c r="E443" s="31">
        <v>14.47</v>
      </c>
      <c r="F443" s="12">
        <f>(D443-E443)/E443*100</f>
        <v>-33.033172080165869</v>
      </c>
      <c r="G443" s="114">
        <v>53</v>
      </c>
      <c r="H443" s="114">
        <v>9388.2415999999994</v>
      </c>
      <c r="I443" s="114">
        <v>12</v>
      </c>
      <c r="J443" s="114">
        <v>0.19500000000000001</v>
      </c>
      <c r="K443" s="114">
        <v>4.2492999999999999</v>
      </c>
      <c r="L443" s="114">
        <v>14.55</v>
      </c>
      <c r="M443" s="31"/>
      <c r="N443" s="205">
        <f>D443/D508*100</f>
        <v>1.6196597236008501</v>
      </c>
    </row>
    <row r="444" spans="1:14">
      <c r="A444" s="259"/>
      <c r="B444" s="212" t="s">
        <v>22</v>
      </c>
      <c r="C444" s="31">
        <v>5.7455999999999996</v>
      </c>
      <c r="D444" s="31">
        <v>52.156500000000001</v>
      </c>
      <c r="E444" s="31">
        <v>52.6</v>
      </c>
      <c r="F444" s="12">
        <f>(D444-E444)/E444*100</f>
        <v>-0.84315589353612208</v>
      </c>
      <c r="G444" s="114">
        <v>2675</v>
      </c>
      <c r="H444" s="114">
        <v>71193.600000000006</v>
      </c>
      <c r="I444" s="114">
        <v>567</v>
      </c>
      <c r="J444" s="114">
        <v>5.1386000000000003</v>
      </c>
      <c r="K444" s="114">
        <v>42.918100000000003</v>
      </c>
      <c r="L444" s="114">
        <v>54.48</v>
      </c>
      <c r="M444" s="31">
        <f t="shared" ref="M444:M449" si="91">(K444-L444)/L444*100</f>
        <v>-21.222283406754762</v>
      </c>
      <c r="N444" s="205">
        <f>D444/D509*100</f>
        <v>13.775160112779862</v>
      </c>
    </row>
    <row r="445" spans="1:14">
      <c r="A445" s="259"/>
      <c r="B445" s="212" t="s">
        <v>23</v>
      </c>
      <c r="C445" s="31">
        <v>0</v>
      </c>
      <c r="D445" s="31">
        <v>0</v>
      </c>
      <c r="E445" s="31"/>
      <c r="F445" s="12"/>
      <c r="G445" s="114">
        <v>0</v>
      </c>
      <c r="H445" s="114">
        <v>0</v>
      </c>
      <c r="I445" s="114">
        <v>0</v>
      </c>
      <c r="J445" s="114">
        <v>0</v>
      </c>
      <c r="K445" s="114">
        <v>0</v>
      </c>
      <c r="L445" s="114"/>
      <c r="M445" s="31"/>
      <c r="N445" s="205"/>
    </row>
    <row r="446" spans="1:14">
      <c r="A446" s="259"/>
      <c r="B446" s="212" t="s">
        <v>24</v>
      </c>
      <c r="C446" s="31">
        <v>1.8514999999999999</v>
      </c>
      <c r="D446" s="31">
        <v>55.0914</v>
      </c>
      <c r="E446" s="31">
        <v>71.849999999999994</v>
      </c>
      <c r="F446" s="12">
        <f>(D446-E446)/E446*100</f>
        <v>-23.324425887265129</v>
      </c>
      <c r="G446" s="114">
        <v>55</v>
      </c>
      <c r="H446" s="114">
        <v>70817.58</v>
      </c>
      <c r="I446" s="114">
        <v>22</v>
      </c>
      <c r="J446" s="114">
        <v>1.22</v>
      </c>
      <c r="K446" s="114">
        <v>80.418199999999999</v>
      </c>
      <c r="L446" s="114">
        <v>6.81</v>
      </c>
      <c r="M446" s="31">
        <f t="shared" si="91"/>
        <v>1080.883994126285</v>
      </c>
      <c r="N446" s="205">
        <f>D446/D511*100</f>
        <v>13.910412749433601</v>
      </c>
    </row>
    <row r="447" spans="1:14">
      <c r="A447" s="259"/>
      <c r="B447" s="212" t="s">
        <v>25</v>
      </c>
      <c r="C447" s="33">
        <v>7.2732999999999999</v>
      </c>
      <c r="D447" s="33">
        <v>599.39660000000003</v>
      </c>
      <c r="E447" s="33">
        <v>726.05</v>
      </c>
      <c r="F447" s="12">
        <f>(D447-E447)/E447*100</f>
        <v>-17.444170511672741</v>
      </c>
      <c r="G447" s="116">
        <v>108</v>
      </c>
      <c r="H447" s="116">
        <v>46133</v>
      </c>
      <c r="I447" s="116">
        <v>1136</v>
      </c>
      <c r="J447" s="116">
        <v>40.0837</v>
      </c>
      <c r="K447" s="116">
        <v>337.6087</v>
      </c>
      <c r="L447" s="116">
        <v>225.51</v>
      </c>
      <c r="M447" s="31">
        <f t="shared" si="91"/>
        <v>49.708970777349123</v>
      </c>
      <c r="N447" s="205">
        <f>D447/D512*100</f>
        <v>15.716511453204848</v>
      </c>
    </row>
    <row r="448" spans="1:14">
      <c r="A448" s="259"/>
      <c r="B448" s="212" t="s">
        <v>26</v>
      </c>
      <c r="C448" s="31">
        <v>4.8879999999999999</v>
      </c>
      <c r="D448" s="31">
        <v>68.217799999999997</v>
      </c>
      <c r="E448" s="31">
        <v>108.49</v>
      </c>
      <c r="F448" s="12">
        <f>(D448-E448)/E448*100</f>
        <v>-37.120656281684951</v>
      </c>
      <c r="G448" s="114">
        <v>2170</v>
      </c>
      <c r="H448" s="114">
        <v>84612</v>
      </c>
      <c r="I448" s="114">
        <v>83</v>
      </c>
      <c r="J448" s="114">
        <v>11.8126</v>
      </c>
      <c r="K448" s="114">
        <v>45.054499999999997</v>
      </c>
      <c r="L448" s="114">
        <v>66.930000000000007</v>
      </c>
      <c r="M448" s="31">
        <f t="shared" si="91"/>
        <v>-32.684147616913208</v>
      </c>
      <c r="N448" s="205">
        <f>D448/D513*100</f>
        <v>5.2122026657463794</v>
      </c>
    </row>
    <row r="449" spans="1:14">
      <c r="A449" s="259"/>
      <c r="B449" s="212" t="s">
        <v>27</v>
      </c>
      <c r="C449" s="34">
        <v>0</v>
      </c>
      <c r="D449" s="34">
        <v>0</v>
      </c>
      <c r="E449" s="34"/>
      <c r="F449" s="12" t="e">
        <f>(D449-E449)/E449*100</f>
        <v>#DIV/0!</v>
      </c>
      <c r="G449" s="114">
        <v>0</v>
      </c>
      <c r="H449" s="114">
        <v>0</v>
      </c>
      <c r="I449" s="114">
        <v>0</v>
      </c>
      <c r="J449" s="114">
        <v>0</v>
      </c>
      <c r="K449" s="115">
        <v>0</v>
      </c>
      <c r="L449" s="114">
        <v>1.2</v>
      </c>
      <c r="M449" s="31">
        <f t="shared" si="91"/>
        <v>-100</v>
      </c>
      <c r="N449" s="205">
        <f>D449/D514*100</f>
        <v>0</v>
      </c>
    </row>
    <row r="450" spans="1:14">
      <c r="A450" s="259"/>
      <c r="B450" s="14" t="s">
        <v>28</v>
      </c>
      <c r="C450" s="34">
        <v>0</v>
      </c>
      <c r="D450" s="34">
        <v>0</v>
      </c>
      <c r="E450" s="34"/>
      <c r="F450" s="12" t="e">
        <f>(D450-E450)/E450*100</f>
        <v>#DIV/0!</v>
      </c>
      <c r="G450" s="115">
        <v>0</v>
      </c>
      <c r="H450" s="115">
        <v>0</v>
      </c>
      <c r="I450" s="115">
        <v>0</v>
      </c>
      <c r="J450" s="115">
        <v>0</v>
      </c>
      <c r="K450" s="115">
        <v>0</v>
      </c>
      <c r="L450" s="115"/>
      <c r="M450" s="31"/>
      <c r="N450" s="205" t="e">
        <f>D450/D515*100</f>
        <v>#DIV/0!</v>
      </c>
    </row>
    <row r="451" spans="1:14">
      <c r="A451" s="259"/>
      <c r="B451" s="14" t="s">
        <v>29</v>
      </c>
      <c r="C451" s="34">
        <v>0</v>
      </c>
      <c r="D451" s="34">
        <v>0</v>
      </c>
      <c r="E451" s="34"/>
      <c r="F451" s="12"/>
      <c r="G451" s="115">
        <v>0</v>
      </c>
      <c r="H451" s="115">
        <v>0</v>
      </c>
      <c r="I451" s="115">
        <v>0</v>
      </c>
      <c r="J451" s="115">
        <v>0</v>
      </c>
      <c r="K451" s="115">
        <v>0</v>
      </c>
      <c r="L451" s="115"/>
      <c r="M451" s="31"/>
      <c r="N451" s="205"/>
    </row>
    <row r="452" spans="1:14">
      <c r="A452" s="259"/>
      <c r="B452" s="14" t="s">
        <v>30</v>
      </c>
      <c r="C452" s="34">
        <v>0</v>
      </c>
      <c r="D452" s="34">
        <v>0</v>
      </c>
      <c r="E452" s="34"/>
      <c r="F452" s="12"/>
      <c r="G452" s="115">
        <v>0</v>
      </c>
      <c r="H452" s="115">
        <v>0</v>
      </c>
      <c r="I452" s="115">
        <v>0</v>
      </c>
      <c r="J452" s="115">
        <v>0</v>
      </c>
      <c r="K452" s="115">
        <v>0</v>
      </c>
      <c r="L452" s="115">
        <v>1.2</v>
      </c>
      <c r="M452" s="31">
        <f>(K452-L452)/L452*100</f>
        <v>-100</v>
      </c>
      <c r="N452" s="205"/>
    </row>
    <row r="453" spans="1:14" ht="14.25" thickBot="1">
      <c r="A453" s="232"/>
      <c r="B453" s="15" t="s">
        <v>31</v>
      </c>
      <c r="C453" s="16">
        <f t="shared" ref="C453:L453" si="92">C441+C443+C444+C445+C446+C447+C448+C449</f>
        <v>50.188900000000004</v>
      </c>
      <c r="D453" s="16">
        <f t="shared" si="92"/>
        <v>1013.7587000000001</v>
      </c>
      <c r="E453" s="16">
        <f t="shared" si="92"/>
        <v>1269.8399999999999</v>
      </c>
      <c r="F453" s="17">
        <f>(D453-E453)/E453*100</f>
        <v>-20.166422541422531</v>
      </c>
      <c r="G453" s="16">
        <f t="shared" si="92"/>
        <v>6604</v>
      </c>
      <c r="H453" s="16">
        <f t="shared" si="92"/>
        <v>399954.4216</v>
      </c>
      <c r="I453" s="16">
        <f t="shared" si="92"/>
        <v>2055</v>
      </c>
      <c r="J453" s="16">
        <f t="shared" si="92"/>
        <v>86.979700000000008</v>
      </c>
      <c r="K453" s="16">
        <f t="shared" si="92"/>
        <v>650.84119999999996</v>
      </c>
      <c r="L453" s="16">
        <f t="shared" si="92"/>
        <v>563.16000000000008</v>
      </c>
      <c r="M453" s="16">
        <f>(K453-L453)/L453*100</f>
        <v>15.569500674763809</v>
      </c>
      <c r="N453" s="206">
        <f>D453/D518*100</f>
        <v>8.0214511812725569</v>
      </c>
    </row>
    <row r="454" spans="1:14" ht="14.25" thickTop="1">
      <c r="A454" s="259" t="s">
        <v>36</v>
      </c>
      <c r="B454" s="212" t="s">
        <v>19</v>
      </c>
      <c r="C454" s="32">
        <v>16.000599999999999</v>
      </c>
      <c r="D454" s="32">
        <v>344.50560000000002</v>
      </c>
      <c r="E454" s="32">
        <v>244.72489999999999</v>
      </c>
      <c r="F454" s="200">
        <f>(D454-E454)/E454*100</f>
        <v>40.772598129573254</v>
      </c>
      <c r="G454" s="31">
        <v>3445</v>
      </c>
      <c r="H454" s="31">
        <v>421813.60690000001</v>
      </c>
      <c r="I454" s="33">
        <v>168</v>
      </c>
      <c r="J454" s="31">
        <v>11.3698</v>
      </c>
      <c r="K454" s="31">
        <v>147.72790000000001</v>
      </c>
      <c r="L454" s="31">
        <v>127.9289</v>
      </c>
      <c r="M454" s="31">
        <f>(K454-L454)/L454*100</f>
        <v>15.476565498491745</v>
      </c>
      <c r="N454" s="205">
        <f>D454/D506*100</f>
        <v>5.6688474429169302</v>
      </c>
    </row>
    <row r="455" spans="1:14">
      <c r="A455" s="259"/>
      <c r="B455" s="212" t="s">
        <v>20</v>
      </c>
      <c r="C455" s="31">
        <v>5.8609</v>
      </c>
      <c r="D455" s="31">
        <v>29.741599999999998</v>
      </c>
      <c r="E455" s="31">
        <v>72.080200000000005</v>
      </c>
      <c r="F455" s="12">
        <f>(D455-E455)/E455*100</f>
        <v>-58.738183301378186</v>
      </c>
      <c r="G455" s="31">
        <v>338</v>
      </c>
      <c r="H455" s="31">
        <v>6767.8</v>
      </c>
      <c r="I455" s="33">
        <v>32</v>
      </c>
      <c r="J455" s="31">
        <v>3.4901</v>
      </c>
      <c r="K455" s="31">
        <v>43.424999999999997</v>
      </c>
      <c r="L455" s="31">
        <v>44.828000000000003</v>
      </c>
      <c r="M455" s="34">
        <f>(K455-L455)/L455*100</f>
        <v>-3.129740340858405</v>
      </c>
      <c r="N455" s="205">
        <f>D455/D507*100</f>
        <v>1.7018784096124335</v>
      </c>
    </row>
    <row r="456" spans="1:14">
      <c r="A456" s="259"/>
      <c r="B456" s="212" t="s">
        <v>21</v>
      </c>
      <c r="C456" s="31">
        <v>0</v>
      </c>
      <c r="D456" s="31">
        <v>0</v>
      </c>
      <c r="E456" s="31">
        <v>0</v>
      </c>
      <c r="F456" s="12"/>
      <c r="G456" s="31">
        <v>0</v>
      </c>
      <c r="H456" s="31">
        <v>0</v>
      </c>
      <c r="I456" s="33">
        <v>0</v>
      </c>
      <c r="J456" s="31">
        <v>0</v>
      </c>
      <c r="K456" s="31">
        <v>0</v>
      </c>
      <c r="L456" s="31">
        <v>0</v>
      </c>
      <c r="M456" s="34"/>
      <c r="N456" s="205"/>
    </row>
    <row r="457" spans="1:14">
      <c r="A457" s="259"/>
      <c r="B457" s="212" t="s">
        <v>22</v>
      </c>
      <c r="C457" s="31">
        <v>0.12379999999999999</v>
      </c>
      <c r="D457" s="31">
        <v>1.9001999999999999</v>
      </c>
      <c r="E457" s="31">
        <v>1.8888</v>
      </c>
      <c r="F457" s="12">
        <f>(D457-E457)/E457*100</f>
        <v>0.60355781448537982</v>
      </c>
      <c r="G457" s="31">
        <v>143</v>
      </c>
      <c r="H457" s="31">
        <v>7556.1671999999999</v>
      </c>
      <c r="I457" s="33">
        <v>8</v>
      </c>
      <c r="J457" s="31">
        <v>0.55149999999999999</v>
      </c>
      <c r="K457" s="31">
        <v>1.1515</v>
      </c>
      <c r="L457" s="31">
        <v>7.6018999999999997</v>
      </c>
      <c r="M457" s="34">
        <f t="shared" ref="M457:M462" si="93">(K457-L457)/L457*100</f>
        <v>-84.852471092753134</v>
      </c>
      <c r="N457" s="205">
        <f>D457/D509*100</f>
        <v>0.50186571657040413</v>
      </c>
    </row>
    <row r="458" spans="1:14">
      <c r="A458" s="259"/>
      <c r="B458" s="212" t="s">
        <v>23</v>
      </c>
      <c r="C458" s="31">
        <v>0</v>
      </c>
      <c r="D458" s="31">
        <v>0.66169999999999995</v>
      </c>
      <c r="E458" s="31">
        <v>0.1038</v>
      </c>
      <c r="F458" s="12"/>
      <c r="G458" s="31">
        <v>42</v>
      </c>
      <c r="H458" s="31">
        <v>1221</v>
      </c>
      <c r="I458" s="33">
        <v>0</v>
      </c>
      <c r="J458" s="31">
        <v>0</v>
      </c>
      <c r="K458" s="31">
        <v>0</v>
      </c>
      <c r="L458" s="31">
        <v>0</v>
      </c>
      <c r="M458" s="34"/>
      <c r="N458" s="205">
        <f>D458/D510*100</f>
        <v>5.1681592652200612</v>
      </c>
    </row>
    <row r="459" spans="1:14">
      <c r="A459" s="259"/>
      <c r="B459" s="212" t="s">
        <v>24</v>
      </c>
      <c r="C459" s="31">
        <v>0.42449999999999999</v>
      </c>
      <c r="D459" s="31">
        <v>0.42449999999999999</v>
      </c>
      <c r="E459" s="31">
        <v>4.1478999999999999</v>
      </c>
      <c r="F459" s="12">
        <f>(D459-E459)/E459*100</f>
        <v>-89.765905638998049</v>
      </c>
      <c r="G459" s="31">
        <v>1</v>
      </c>
      <c r="H459" s="31">
        <v>100</v>
      </c>
      <c r="I459" s="33">
        <v>0</v>
      </c>
      <c r="J459" s="31">
        <v>0</v>
      </c>
      <c r="K459" s="31">
        <v>0</v>
      </c>
      <c r="L459" s="31">
        <v>0</v>
      </c>
      <c r="M459" s="34"/>
      <c r="N459" s="205">
        <f>D459/D511*100</f>
        <v>0.10718497282941736</v>
      </c>
    </row>
    <row r="460" spans="1:14">
      <c r="A460" s="259"/>
      <c r="B460" s="212" t="s">
        <v>25</v>
      </c>
      <c r="C460" s="33">
        <v>0</v>
      </c>
      <c r="D460" s="33">
        <v>0</v>
      </c>
      <c r="E460" s="31">
        <v>0</v>
      </c>
      <c r="F460" s="12"/>
      <c r="G460" s="33">
        <v>0</v>
      </c>
      <c r="H460" s="33">
        <v>0</v>
      </c>
      <c r="I460" s="33">
        <v>0</v>
      </c>
      <c r="J460" s="33">
        <v>0</v>
      </c>
      <c r="K460" s="33">
        <v>0</v>
      </c>
      <c r="L460" s="31">
        <v>0</v>
      </c>
      <c r="M460" s="34"/>
      <c r="N460" s="205"/>
    </row>
    <row r="461" spans="1:14">
      <c r="A461" s="259"/>
      <c r="B461" s="212" t="s">
        <v>26</v>
      </c>
      <c r="C461" s="31">
        <v>21.388000000000002</v>
      </c>
      <c r="D461" s="31">
        <v>73.025899999999993</v>
      </c>
      <c r="E461" s="31">
        <v>53.180199999999999</v>
      </c>
      <c r="F461" s="12">
        <f>(D461-E461)/E461*100</f>
        <v>37.317836337584275</v>
      </c>
      <c r="G461" s="31">
        <v>1548</v>
      </c>
      <c r="H461" s="31">
        <v>325040.31</v>
      </c>
      <c r="I461" s="33">
        <v>20</v>
      </c>
      <c r="J461" s="31">
        <v>0.7319</v>
      </c>
      <c r="K461" s="31">
        <v>2.8306</v>
      </c>
      <c r="L461" s="31">
        <v>22.093299999999999</v>
      </c>
      <c r="M461" s="34">
        <f t="shared" si="93"/>
        <v>-87.187971013836773</v>
      </c>
      <c r="N461" s="205">
        <f>D461/D513*100</f>
        <v>5.5795670726486124</v>
      </c>
    </row>
    <row r="462" spans="1:14">
      <c r="A462" s="259"/>
      <c r="B462" s="212" t="s">
        <v>27</v>
      </c>
      <c r="C462" s="31">
        <v>0</v>
      </c>
      <c r="D462" s="34">
        <v>0</v>
      </c>
      <c r="E462" s="31">
        <v>0</v>
      </c>
      <c r="F462" s="12"/>
      <c r="G462" s="34">
        <v>0</v>
      </c>
      <c r="H462" s="34">
        <v>0</v>
      </c>
      <c r="I462" s="33">
        <v>0</v>
      </c>
      <c r="J462" s="31">
        <v>0</v>
      </c>
      <c r="K462" s="31">
        <v>0</v>
      </c>
      <c r="L462" s="31">
        <v>0</v>
      </c>
      <c r="M462" s="34" t="e">
        <f t="shared" si="93"/>
        <v>#DIV/0!</v>
      </c>
      <c r="N462" s="205">
        <f>D462/D514*100</f>
        <v>0</v>
      </c>
    </row>
    <row r="463" spans="1:14">
      <c r="A463" s="259"/>
      <c r="B463" s="14" t="s">
        <v>28</v>
      </c>
      <c r="C463" s="34">
        <v>0</v>
      </c>
      <c r="D463" s="34">
        <v>0</v>
      </c>
      <c r="E463" s="41">
        <v>0</v>
      </c>
      <c r="F463" s="12"/>
      <c r="G463" s="34">
        <v>0</v>
      </c>
      <c r="H463" s="34">
        <v>0</v>
      </c>
      <c r="I463" s="33">
        <v>0</v>
      </c>
      <c r="J463" s="31">
        <v>0</v>
      </c>
      <c r="K463" s="31">
        <v>0</v>
      </c>
      <c r="L463" s="41">
        <v>0</v>
      </c>
      <c r="M463" s="31"/>
      <c r="N463" s="205"/>
    </row>
    <row r="464" spans="1:14">
      <c r="A464" s="259"/>
      <c r="B464" s="14" t="s">
        <v>29</v>
      </c>
      <c r="C464" s="34">
        <v>0</v>
      </c>
      <c r="D464" s="34">
        <v>0</v>
      </c>
      <c r="E464" s="41">
        <v>0</v>
      </c>
      <c r="F464" s="12"/>
      <c r="G464" s="34">
        <v>0</v>
      </c>
      <c r="H464" s="34">
        <v>0</v>
      </c>
      <c r="I464" s="33">
        <v>0</v>
      </c>
      <c r="J464" s="31">
        <v>0</v>
      </c>
      <c r="K464" s="31">
        <v>0</v>
      </c>
      <c r="L464" s="41">
        <v>0</v>
      </c>
      <c r="M464" s="31"/>
      <c r="N464" s="205">
        <f>D464/D516*100</f>
        <v>0</v>
      </c>
    </row>
    <row r="465" spans="1:14">
      <c r="A465" s="259"/>
      <c r="B465" s="14" t="s">
        <v>30</v>
      </c>
      <c r="C465" s="41">
        <v>0</v>
      </c>
      <c r="D465" s="41">
        <v>0</v>
      </c>
      <c r="E465" s="41">
        <v>0</v>
      </c>
      <c r="F465" s="12"/>
      <c r="G465" s="33">
        <v>0</v>
      </c>
      <c r="H465" s="33">
        <v>0</v>
      </c>
      <c r="I465" s="34">
        <v>0</v>
      </c>
      <c r="J465" s="34">
        <v>0</v>
      </c>
      <c r="K465" s="34">
        <v>0</v>
      </c>
      <c r="L465" s="34">
        <v>0</v>
      </c>
      <c r="M465" s="31"/>
      <c r="N465" s="205"/>
    </row>
    <row r="466" spans="1:14" ht="14.25" thickBot="1">
      <c r="A466" s="232"/>
      <c r="B466" s="15" t="s">
        <v>31</v>
      </c>
      <c r="C466" s="16">
        <f t="shared" ref="C466:L466" si="94">C454+C456+C457+C458+C459+C460+C461+C462</f>
        <v>37.936899999999994</v>
      </c>
      <c r="D466" s="16">
        <f t="shared" si="94"/>
        <v>420.5179</v>
      </c>
      <c r="E466" s="16">
        <f t="shared" si="94"/>
        <v>304.04559999999998</v>
      </c>
      <c r="F466" s="17">
        <f t="shared" ref="F466:F472" si="95">(D466-E466)/E466*100</f>
        <v>38.307510452379525</v>
      </c>
      <c r="G466" s="16">
        <f t="shared" si="94"/>
        <v>5179</v>
      </c>
      <c r="H466" s="16">
        <f t="shared" si="94"/>
        <v>755731.08410000009</v>
      </c>
      <c r="I466" s="16">
        <f t="shared" si="94"/>
        <v>196</v>
      </c>
      <c r="J466" s="16">
        <f t="shared" si="94"/>
        <v>12.6532</v>
      </c>
      <c r="K466" s="16">
        <f t="shared" si="94"/>
        <v>151.71</v>
      </c>
      <c r="L466" s="16">
        <f t="shared" si="94"/>
        <v>157.6241</v>
      </c>
      <c r="M466" s="16">
        <f>(K466-L466)/L466*100</f>
        <v>-3.7520277673274522</v>
      </c>
      <c r="N466" s="206">
        <f>D466/D518*100</f>
        <v>3.3273833365881398</v>
      </c>
    </row>
    <row r="467" spans="1:14" ht="14.25" thickTop="1">
      <c r="A467" s="233" t="s">
        <v>40</v>
      </c>
      <c r="B467" s="18" t="s">
        <v>19</v>
      </c>
      <c r="C467" s="34">
        <v>66.573364999999995</v>
      </c>
      <c r="D467" s="34">
        <v>728.53144499999996</v>
      </c>
      <c r="E467" s="34">
        <v>931.58238699999993</v>
      </c>
      <c r="F467" s="203">
        <f t="shared" si="95"/>
        <v>-21.796348324477282</v>
      </c>
      <c r="G467" s="34">
        <v>5997</v>
      </c>
      <c r="H467" s="34">
        <v>486419.68630299997</v>
      </c>
      <c r="I467" s="34">
        <v>715</v>
      </c>
      <c r="J467" s="34">
        <v>39.659999999999997</v>
      </c>
      <c r="K467" s="34">
        <v>339.31</v>
      </c>
      <c r="L467" s="31">
        <v>338.25</v>
      </c>
      <c r="M467" s="34">
        <f>(K467-L467)/L467*100</f>
        <v>0.31337767923133847</v>
      </c>
      <c r="N467" s="207">
        <f t="shared" ref="N467:N475" si="96">D467/D506*100</f>
        <v>11.988001411509206</v>
      </c>
    </row>
    <row r="468" spans="1:14">
      <c r="A468" s="259"/>
      <c r="B468" s="212" t="s">
        <v>20</v>
      </c>
      <c r="C468" s="34">
        <v>30.032523999999999</v>
      </c>
      <c r="D468" s="34">
        <v>209.37681699999999</v>
      </c>
      <c r="E468" s="34">
        <v>247.29931000000002</v>
      </c>
      <c r="F468" s="12">
        <f t="shared" si="95"/>
        <v>-15.334653784517243</v>
      </c>
      <c r="G468" s="34">
        <v>2477</v>
      </c>
      <c r="H468" s="34">
        <v>49563.4</v>
      </c>
      <c r="I468" s="34">
        <v>297</v>
      </c>
      <c r="J468" s="34">
        <v>16.899999999999999</v>
      </c>
      <c r="K468" s="34">
        <v>106.33</v>
      </c>
      <c r="L468" s="31">
        <v>114.11</v>
      </c>
      <c r="M468" s="34">
        <f>(K468-L468)/L468*100</f>
        <v>-6.8179826483217969</v>
      </c>
      <c r="N468" s="205">
        <f t="shared" si="96"/>
        <v>11.980992425615081</v>
      </c>
    </row>
    <row r="469" spans="1:14">
      <c r="A469" s="259"/>
      <c r="B469" s="212" t="s">
        <v>21</v>
      </c>
      <c r="C469" s="34">
        <v>2.50963</v>
      </c>
      <c r="D469" s="34">
        <v>6.9593980000000002</v>
      </c>
      <c r="E469" s="34">
        <v>5.5372579999999996</v>
      </c>
      <c r="F469" s="12">
        <f t="shared" si="95"/>
        <v>25.683108860017011</v>
      </c>
      <c r="G469" s="34">
        <v>26</v>
      </c>
      <c r="H469" s="34">
        <v>8635.1731899999995</v>
      </c>
      <c r="I469" s="34"/>
      <c r="J469" s="34"/>
      <c r="K469" s="34"/>
      <c r="L469" s="31">
        <v>1.45</v>
      </c>
      <c r="M469" s="34"/>
      <c r="N469" s="205">
        <f t="shared" si="96"/>
        <v>1.1632342949100949</v>
      </c>
    </row>
    <row r="470" spans="1:14">
      <c r="A470" s="259"/>
      <c r="B470" s="212" t="s">
        <v>22</v>
      </c>
      <c r="C470" s="34">
        <v>3.5754730000000001</v>
      </c>
      <c r="D470" s="34">
        <v>67.310914999999994</v>
      </c>
      <c r="E470" s="34">
        <v>46.657203000000003</v>
      </c>
      <c r="F470" s="12">
        <f t="shared" si="95"/>
        <v>44.266931303190191</v>
      </c>
      <c r="G470" s="34">
        <v>4874</v>
      </c>
      <c r="H470" s="34">
        <v>164712.26120000001</v>
      </c>
      <c r="I470" s="34">
        <v>255</v>
      </c>
      <c r="J470" s="34">
        <v>5.64</v>
      </c>
      <c r="K470" s="34">
        <v>26.35</v>
      </c>
      <c r="L470" s="31">
        <v>11.93</v>
      </c>
      <c r="M470" s="34">
        <f>(K470-L470)/L470*100</f>
        <v>120.8717518860017</v>
      </c>
      <c r="N470" s="205">
        <f t="shared" si="96"/>
        <v>17.777623718284691</v>
      </c>
    </row>
    <row r="471" spans="1:14">
      <c r="A471" s="259"/>
      <c r="B471" s="212" t="s">
        <v>23</v>
      </c>
      <c r="C471" s="34">
        <v>0.45283200000000001</v>
      </c>
      <c r="D471" s="34">
        <v>0.56603999999999999</v>
      </c>
      <c r="E471" s="34">
        <v>0.90566400000000002</v>
      </c>
      <c r="F471" s="12">
        <f t="shared" si="95"/>
        <v>-37.500000000000007</v>
      </c>
      <c r="G471" s="34">
        <v>5</v>
      </c>
      <c r="H471" s="34">
        <v>5000.6000000000004</v>
      </c>
      <c r="I471" s="34"/>
      <c r="J471" s="34"/>
      <c r="K471" s="34"/>
      <c r="L471" s="31"/>
      <c r="M471" s="34" t="e">
        <f>(K471-L471)/L471*100</f>
        <v>#DIV/0!</v>
      </c>
      <c r="N471" s="205">
        <f t="shared" si="96"/>
        <v>4.4210138589771253</v>
      </c>
    </row>
    <row r="472" spans="1:14">
      <c r="A472" s="259"/>
      <c r="B472" s="212" t="s">
        <v>24</v>
      </c>
      <c r="C472" s="34">
        <v>13.859256</v>
      </c>
      <c r="D472" s="34">
        <v>82.622707000000005</v>
      </c>
      <c r="E472" s="34">
        <v>70.386398</v>
      </c>
      <c r="F472" s="12">
        <f t="shared" si="95"/>
        <v>17.384479597890497</v>
      </c>
      <c r="G472" s="34">
        <v>93</v>
      </c>
      <c r="H472" s="34">
        <v>45016</v>
      </c>
      <c r="I472" s="34">
        <v>47</v>
      </c>
      <c r="J472" s="34"/>
      <c r="K472" s="34">
        <v>71.510000000000005</v>
      </c>
      <c r="L472" s="31">
        <v>14.74</v>
      </c>
      <c r="M472" s="34">
        <f>(K472-L472)/L472*100</f>
        <v>385.14246947082768</v>
      </c>
      <c r="N472" s="205">
        <f t="shared" si="96"/>
        <v>20.861984934953856</v>
      </c>
    </row>
    <row r="473" spans="1:14">
      <c r="A473" s="259"/>
      <c r="B473" s="212" t="s">
        <v>25</v>
      </c>
      <c r="C473" s="34">
        <v>3.5207999999999999</v>
      </c>
      <c r="D473" s="34">
        <v>21.548553999999999</v>
      </c>
      <c r="E473" s="34">
        <v>105.7188</v>
      </c>
      <c r="F473" s="12"/>
      <c r="G473" s="34">
        <v>24</v>
      </c>
      <c r="H473" s="34">
        <v>997.41857900000002</v>
      </c>
      <c r="I473" s="34">
        <v>7</v>
      </c>
      <c r="J473" s="34"/>
      <c r="K473" s="34">
        <v>10.27</v>
      </c>
      <c r="L473" s="31"/>
      <c r="M473" s="34"/>
      <c r="N473" s="205">
        <f t="shared" si="96"/>
        <v>0.56501504302994565</v>
      </c>
    </row>
    <row r="474" spans="1:14">
      <c r="A474" s="259"/>
      <c r="B474" s="212" t="s">
        <v>26</v>
      </c>
      <c r="C474" s="34">
        <v>9.4789139999999996</v>
      </c>
      <c r="D474" s="34">
        <v>117.831992</v>
      </c>
      <c r="E474" s="34">
        <v>60.100408000000002</v>
      </c>
      <c r="F474" s="12">
        <f>(D474-E474)/E474*100</f>
        <v>96.058555875361108</v>
      </c>
      <c r="G474" s="34">
        <v>3796</v>
      </c>
      <c r="H474" s="34">
        <v>182887.9</v>
      </c>
      <c r="I474" s="34">
        <v>23</v>
      </c>
      <c r="J474" s="34">
        <v>0.93</v>
      </c>
      <c r="K474" s="34">
        <v>3.33</v>
      </c>
      <c r="L474" s="31">
        <v>2.0699999999999998</v>
      </c>
      <c r="M474" s="34">
        <f>(K474-L474)/L474*100</f>
        <v>60.869565217391319</v>
      </c>
      <c r="N474" s="205">
        <f t="shared" si="96"/>
        <v>9.0029907562631166</v>
      </c>
    </row>
    <row r="475" spans="1:14">
      <c r="A475" s="259"/>
      <c r="B475" s="212" t="s">
        <v>27</v>
      </c>
      <c r="C475" s="34">
        <v>0.100189</v>
      </c>
      <c r="D475" s="34">
        <v>1.3280190000000001</v>
      </c>
      <c r="E475" s="34">
        <v>1.8454120000000001</v>
      </c>
      <c r="F475" s="12">
        <f>(D475-E475)/E475*100</f>
        <v>-28.036720255422637</v>
      </c>
      <c r="G475" s="34">
        <v>15</v>
      </c>
      <c r="H475" s="34">
        <v>1060.3</v>
      </c>
      <c r="I475" s="31"/>
      <c r="J475" s="31"/>
      <c r="K475" s="31"/>
      <c r="L475" s="31">
        <v>0.06</v>
      </c>
      <c r="M475" s="31"/>
      <c r="N475" s="205">
        <f t="shared" si="96"/>
        <v>2.5267676089542115</v>
      </c>
    </row>
    <row r="476" spans="1:14">
      <c r="A476" s="259"/>
      <c r="B476" s="14" t="s">
        <v>28</v>
      </c>
      <c r="C476" s="34">
        <v>0</v>
      </c>
      <c r="D476" s="34">
        <v>0</v>
      </c>
      <c r="E476" s="34">
        <v>0</v>
      </c>
      <c r="F476" s="12"/>
      <c r="G476" s="34">
        <v>0</v>
      </c>
      <c r="H476" s="34">
        <v>0</v>
      </c>
      <c r="I476" s="34"/>
      <c r="J476" s="34"/>
      <c r="K476" s="34"/>
      <c r="L476" s="34"/>
      <c r="M476" s="31"/>
      <c r="N476" s="205"/>
    </row>
    <row r="477" spans="1:14">
      <c r="A477" s="259"/>
      <c r="B477" s="14" t="s">
        <v>29</v>
      </c>
      <c r="C477" s="34">
        <v>0</v>
      </c>
      <c r="D477" s="34">
        <v>0</v>
      </c>
      <c r="E477" s="34">
        <v>0</v>
      </c>
      <c r="F477" s="12" t="e">
        <f>(D477-E477)/E477*100</f>
        <v>#DIV/0!</v>
      </c>
      <c r="G477" s="34">
        <v>0</v>
      </c>
      <c r="H477" s="34">
        <v>0</v>
      </c>
      <c r="I477" s="34"/>
      <c r="J477" s="34"/>
      <c r="K477" s="34"/>
      <c r="L477" s="34"/>
      <c r="M477" s="31"/>
      <c r="N477" s="205">
        <f>D477/D516*100</f>
        <v>0</v>
      </c>
    </row>
    <row r="478" spans="1:14">
      <c r="A478" s="259"/>
      <c r="B478" s="14" t="s">
        <v>30</v>
      </c>
      <c r="C478" s="34">
        <v>0</v>
      </c>
      <c r="D478" s="34">
        <v>0</v>
      </c>
      <c r="E478" s="34">
        <v>0</v>
      </c>
      <c r="F478" s="12"/>
      <c r="G478" s="34">
        <v>0</v>
      </c>
      <c r="H478" s="34">
        <v>0</v>
      </c>
      <c r="I478" s="34"/>
      <c r="J478" s="34"/>
      <c r="K478" s="34"/>
      <c r="L478" s="34"/>
      <c r="M478" s="31"/>
      <c r="N478" s="205"/>
    </row>
    <row r="479" spans="1:14" ht="14.25" thickBot="1">
      <c r="A479" s="232"/>
      <c r="B479" s="15" t="s">
        <v>31</v>
      </c>
      <c r="C479" s="16">
        <f t="shared" ref="C479:L479" si="97">C467+C469+C470+C471+C472+C473+C474+C475</f>
        <v>100.070459</v>
      </c>
      <c r="D479" s="16">
        <f t="shared" si="97"/>
        <v>1026.6990699999999</v>
      </c>
      <c r="E479" s="16">
        <f t="shared" si="97"/>
        <v>1222.73353</v>
      </c>
      <c r="F479" s="17">
        <f>(D479-E479)/E479*100</f>
        <v>-16.032476021165468</v>
      </c>
      <c r="G479" s="16">
        <f t="shared" si="97"/>
        <v>14830</v>
      </c>
      <c r="H479" s="16">
        <f t="shared" si="97"/>
        <v>894729.33927200013</v>
      </c>
      <c r="I479" s="16">
        <f t="shared" si="97"/>
        <v>1047</v>
      </c>
      <c r="J479" s="16">
        <f t="shared" si="97"/>
        <v>46.23</v>
      </c>
      <c r="K479" s="16">
        <f t="shared" si="97"/>
        <v>450.77</v>
      </c>
      <c r="L479" s="16">
        <f t="shared" si="97"/>
        <v>368.5</v>
      </c>
      <c r="M479" s="16">
        <f>(K479-L479)/L479*100</f>
        <v>22.325644504748979</v>
      </c>
      <c r="N479" s="206">
        <f>D479/D518*100</f>
        <v>8.1238429498685782</v>
      </c>
    </row>
    <row r="480" spans="1:14" ht="14.25" thickTop="1">
      <c r="A480" s="231" t="s">
        <v>67</v>
      </c>
      <c r="B480" s="18" t="s">
        <v>19</v>
      </c>
      <c r="C480" s="32">
        <v>24.994540000000001</v>
      </c>
      <c r="D480" s="32">
        <v>198.154042</v>
      </c>
      <c r="E480" s="32">
        <v>200.36911599999999</v>
      </c>
      <c r="F480" s="203">
        <f>(D480-E480)/E480*100</f>
        <v>-1.105496717368353</v>
      </c>
      <c r="G480" s="31">
        <v>1946</v>
      </c>
      <c r="H480" s="31">
        <v>167258.727728</v>
      </c>
      <c r="I480" s="31">
        <v>171</v>
      </c>
      <c r="J480" s="31">
        <v>50.182098000000003</v>
      </c>
      <c r="K480" s="31">
        <v>93.714440999999994</v>
      </c>
      <c r="L480" s="31">
        <v>60.177165000000002</v>
      </c>
      <c r="M480" s="32">
        <f>(K480-L480)/L480*100</f>
        <v>55.730900583302635</v>
      </c>
      <c r="N480" s="209">
        <f>D480/D506*100</f>
        <v>3.2606292446199827</v>
      </c>
    </row>
    <row r="481" spans="1:14">
      <c r="A481" s="231"/>
      <c r="B481" s="212" t="s">
        <v>20</v>
      </c>
      <c r="C481" s="32">
        <v>11.453604</v>
      </c>
      <c r="D481" s="32">
        <v>73.769914</v>
      </c>
      <c r="E481" s="32">
        <v>61.543577999999997</v>
      </c>
      <c r="F481" s="12">
        <f>(D481-E481)/E481*100</f>
        <v>19.866144279099281</v>
      </c>
      <c r="G481" s="31">
        <v>927</v>
      </c>
      <c r="H481" s="31">
        <v>18540</v>
      </c>
      <c r="I481" s="31">
        <v>64</v>
      </c>
      <c r="J481" s="31">
        <v>22.337638999999999</v>
      </c>
      <c r="K481" s="31">
        <v>34.200425000000003</v>
      </c>
      <c r="L481" s="31">
        <v>24.782540000000001</v>
      </c>
      <c r="M481" s="34">
        <f>(K481-L481)/L481*100</f>
        <v>38.002097444410467</v>
      </c>
      <c r="N481" s="209">
        <f>D481/D507*100</f>
        <v>4.2212733651036265</v>
      </c>
    </row>
    <row r="482" spans="1:14">
      <c r="A482" s="231"/>
      <c r="B482" s="212" t="s">
        <v>21</v>
      </c>
      <c r="C482" s="32">
        <v>0.117971999999998</v>
      </c>
      <c r="D482" s="32">
        <v>28.814549</v>
      </c>
      <c r="E482" s="32">
        <v>11.905514999999999</v>
      </c>
      <c r="F482" s="12">
        <f>(D482-E482)/E482*100</f>
        <v>142.0269009782441</v>
      </c>
      <c r="G482" s="31">
        <v>7</v>
      </c>
      <c r="H482" s="31">
        <v>21613.809121999999</v>
      </c>
      <c r="I482" s="31">
        <v>1</v>
      </c>
      <c r="J482" s="31">
        <v>0</v>
      </c>
      <c r="K482" s="31">
        <v>22.300699999999999</v>
      </c>
      <c r="L482" s="31">
        <v>0</v>
      </c>
      <c r="M482" s="31"/>
      <c r="N482" s="209">
        <f>D482/D508*100</f>
        <v>4.8162314598428448</v>
      </c>
    </row>
    <row r="483" spans="1:14">
      <c r="A483" s="231"/>
      <c r="B483" s="212" t="s">
        <v>22</v>
      </c>
      <c r="C483" s="32">
        <v>0.633018999999997</v>
      </c>
      <c r="D483" s="32">
        <v>18.804058999999999</v>
      </c>
      <c r="E483" s="32">
        <v>2.9146350000000001</v>
      </c>
      <c r="F483" s="12">
        <f>(D483-E483)/E483*100</f>
        <v>545.15999430460408</v>
      </c>
      <c r="G483" s="31">
        <v>246</v>
      </c>
      <c r="H483" s="31">
        <v>197730.1</v>
      </c>
      <c r="I483" s="31">
        <v>26</v>
      </c>
      <c r="J483" s="31">
        <v>0.19500000000000001</v>
      </c>
      <c r="K483" s="31">
        <v>1.0398000000000001</v>
      </c>
      <c r="L483" s="31">
        <v>1.034</v>
      </c>
      <c r="M483" s="31"/>
      <c r="N483" s="209">
        <f>D483/D509*100</f>
        <v>4.9663785625024515</v>
      </c>
    </row>
    <row r="484" spans="1:14">
      <c r="A484" s="231"/>
      <c r="B484" s="212" t="s">
        <v>23</v>
      </c>
      <c r="C484" s="32">
        <v>0</v>
      </c>
      <c r="D484" s="32">
        <v>0</v>
      </c>
      <c r="E484" s="32">
        <v>0</v>
      </c>
      <c r="F484" s="12"/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/>
      <c r="N484" s="209"/>
    </row>
    <row r="485" spans="1:14">
      <c r="A485" s="231"/>
      <c r="B485" s="212" t="s">
        <v>24</v>
      </c>
      <c r="C485" s="32">
        <v>1.088681</v>
      </c>
      <c r="D485" s="32">
        <v>5.7274589999999996</v>
      </c>
      <c r="E485" s="32">
        <v>1.7306870000000001</v>
      </c>
      <c r="F485" s="12">
        <f>(D485-E485)/E485*100</f>
        <v>230.93557645027664</v>
      </c>
      <c r="G485" s="31">
        <v>38</v>
      </c>
      <c r="H485" s="31">
        <v>2809.6154999999999</v>
      </c>
      <c r="I485" s="31">
        <v>0</v>
      </c>
      <c r="J485" s="31">
        <v>0</v>
      </c>
      <c r="K485" s="31">
        <v>0</v>
      </c>
      <c r="L485" s="31">
        <v>0</v>
      </c>
      <c r="M485" s="31"/>
      <c r="N485" s="209">
        <f>D485/D511*100</f>
        <v>1.4461661655985911</v>
      </c>
    </row>
    <row r="486" spans="1:14">
      <c r="A486" s="231"/>
      <c r="B486" s="212" t="s">
        <v>25</v>
      </c>
      <c r="C486" s="32">
        <v>0</v>
      </c>
      <c r="D486" s="32">
        <v>0</v>
      </c>
      <c r="E486" s="32">
        <v>0</v>
      </c>
      <c r="F486" s="12"/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/>
      <c r="N486" s="209"/>
    </row>
    <row r="487" spans="1:14">
      <c r="A487" s="231"/>
      <c r="B487" s="212" t="s">
        <v>26</v>
      </c>
      <c r="C487" s="32">
        <v>4.6810970000000003</v>
      </c>
      <c r="D487" s="32">
        <v>60.693286999999998</v>
      </c>
      <c r="E487" s="32">
        <v>68.981624999999994</v>
      </c>
      <c r="F487" s="12">
        <f>(D487-E487)/E487*100</f>
        <v>-12.015283780282063</v>
      </c>
      <c r="G487" s="31">
        <v>1065</v>
      </c>
      <c r="H487" s="31">
        <v>329164.82</v>
      </c>
      <c r="I487" s="31">
        <v>15</v>
      </c>
      <c r="J487" s="31">
        <v>7.38410000000016E-2</v>
      </c>
      <c r="K487" s="31">
        <v>51.362327999999998</v>
      </c>
      <c r="L487" s="31">
        <v>55.082827000000002</v>
      </c>
      <c r="M487" s="31"/>
      <c r="N487" s="209">
        <f>D487/D513*100</f>
        <v>4.6372898612137901</v>
      </c>
    </row>
    <row r="488" spans="1:14">
      <c r="A488" s="231"/>
      <c r="B488" s="212" t="s">
        <v>27</v>
      </c>
      <c r="C488" s="32">
        <v>0</v>
      </c>
      <c r="D488" s="32">
        <v>0</v>
      </c>
      <c r="E488" s="32">
        <v>0</v>
      </c>
      <c r="F488" s="12"/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/>
      <c r="N488" s="209">
        <f>D488/D514*100</f>
        <v>0</v>
      </c>
    </row>
    <row r="489" spans="1:14">
      <c r="A489" s="231"/>
      <c r="B489" s="14" t="s">
        <v>28</v>
      </c>
      <c r="C489" s="32">
        <v>0</v>
      </c>
      <c r="D489" s="32">
        <v>0</v>
      </c>
      <c r="E489" s="32">
        <v>0</v>
      </c>
      <c r="F489" s="12"/>
      <c r="G489" s="31">
        <v>0</v>
      </c>
      <c r="H489" s="31">
        <v>0</v>
      </c>
      <c r="I489" s="31">
        <v>0</v>
      </c>
      <c r="J489" s="34">
        <v>0</v>
      </c>
      <c r="K489" s="31">
        <v>0</v>
      </c>
      <c r="L489" s="31">
        <v>0</v>
      </c>
      <c r="M489" s="31"/>
      <c r="N489" s="209" t="e">
        <f>D489/D515*100</f>
        <v>#DIV/0!</v>
      </c>
    </row>
    <row r="490" spans="1:14">
      <c r="A490" s="231"/>
      <c r="B490" s="14" t="s">
        <v>29</v>
      </c>
      <c r="C490" s="32">
        <v>0</v>
      </c>
      <c r="D490" s="32">
        <v>0</v>
      </c>
      <c r="E490" s="32">
        <v>0</v>
      </c>
      <c r="F490" s="12"/>
      <c r="G490" s="31">
        <v>0</v>
      </c>
      <c r="H490" s="31">
        <v>0</v>
      </c>
      <c r="I490" s="31">
        <v>0</v>
      </c>
      <c r="J490" s="34">
        <v>0</v>
      </c>
      <c r="K490" s="31">
        <v>0</v>
      </c>
      <c r="L490" s="31">
        <v>0</v>
      </c>
      <c r="M490" s="31"/>
      <c r="N490" s="209"/>
    </row>
    <row r="491" spans="1:14">
      <c r="A491" s="231"/>
      <c r="B491" s="14" t="s">
        <v>30</v>
      </c>
      <c r="C491" s="32">
        <v>0</v>
      </c>
      <c r="D491" s="32">
        <v>0</v>
      </c>
      <c r="E491" s="32">
        <v>0</v>
      </c>
      <c r="F491" s="12"/>
      <c r="G491" s="31">
        <v>0</v>
      </c>
      <c r="H491" s="31">
        <v>0</v>
      </c>
      <c r="I491" s="31">
        <v>0</v>
      </c>
      <c r="J491" s="34">
        <v>0</v>
      </c>
      <c r="K491" s="31">
        <v>0</v>
      </c>
      <c r="L491" s="31">
        <v>0</v>
      </c>
      <c r="M491" s="31"/>
      <c r="N491" s="209"/>
    </row>
    <row r="492" spans="1:14" ht="14.25" thickBot="1">
      <c r="A492" s="232"/>
      <c r="B492" s="15" t="s">
        <v>31</v>
      </c>
      <c r="C492" s="16">
        <f>C480+C482+C483+C484+C485+C486+C487+C488</f>
        <v>31.515308999999998</v>
      </c>
      <c r="D492" s="16">
        <f>D480+D482+D483+D484+D485+D486+D487+D488</f>
        <v>312.19339600000001</v>
      </c>
      <c r="E492" s="16">
        <f>E480+E482+E483+E484+E485+E486+E487+E488</f>
        <v>285.90157799999997</v>
      </c>
      <c r="F492" s="17">
        <f>(D492-E492)/E492*100</f>
        <v>9.1961080396695252</v>
      </c>
      <c r="G492" s="16">
        <f t="shared" ref="G492:L492" si="98">G480+G482+G483+G484+G485+G486+G487+G488</f>
        <v>3302</v>
      </c>
      <c r="H492" s="16">
        <f t="shared" si="98"/>
        <v>718577.07235000003</v>
      </c>
      <c r="I492" s="16">
        <f t="shared" si="98"/>
        <v>213</v>
      </c>
      <c r="J492" s="16">
        <f t="shared" si="98"/>
        <v>50.450939000000005</v>
      </c>
      <c r="K492" s="16">
        <f t="shared" si="98"/>
        <v>168.417269</v>
      </c>
      <c r="L492" s="16">
        <f t="shared" si="98"/>
        <v>116.293992</v>
      </c>
      <c r="M492" s="16">
        <f>(K492-L492)/L492*100</f>
        <v>44.820266381430955</v>
      </c>
      <c r="N492" s="206">
        <f>D492/D518*100</f>
        <v>2.4702565661135054</v>
      </c>
    </row>
    <row r="493" spans="1:14" ht="14.25" thickTop="1">
      <c r="A493" s="259" t="s">
        <v>43</v>
      </c>
      <c r="B493" s="214" t="s">
        <v>19</v>
      </c>
      <c r="C493" s="94">
        <v>1.31</v>
      </c>
      <c r="D493" s="94">
        <v>7.68</v>
      </c>
      <c r="E493" s="94">
        <v>5</v>
      </c>
      <c r="F493" s="203">
        <f>(D493-E493)/E493*100</f>
        <v>53.599999999999994</v>
      </c>
      <c r="G493" s="95">
        <v>62</v>
      </c>
      <c r="H493" s="95">
        <v>4079.03</v>
      </c>
      <c r="I493" s="95">
        <v>1</v>
      </c>
      <c r="J493" s="95">
        <v>0</v>
      </c>
      <c r="K493" s="95">
        <v>0.17</v>
      </c>
      <c r="L493" s="95">
        <v>0.10390000000000001</v>
      </c>
      <c r="M493" s="31">
        <f>(K493-L493)/L493*100</f>
        <v>63.618864292589031</v>
      </c>
      <c r="N493" s="208">
        <f>D493/D506*100</f>
        <v>0.12637457377064992</v>
      </c>
    </row>
    <row r="494" spans="1:14">
      <c r="A494" s="259"/>
      <c r="B494" s="212" t="s">
        <v>20</v>
      </c>
      <c r="C494" s="95">
        <v>0.28000000000000003</v>
      </c>
      <c r="D494" s="95">
        <v>2.2400000000000002</v>
      </c>
      <c r="E494" s="95">
        <v>1.2286999999999999</v>
      </c>
      <c r="F494" s="12">
        <f>(D494-E494)/E494*100</f>
        <v>82.306502807845732</v>
      </c>
      <c r="G494" s="95">
        <v>26</v>
      </c>
      <c r="H494" s="95">
        <v>520</v>
      </c>
      <c r="I494" s="95">
        <v>1</v>
      </c>
      <c r="J494" s="95">
        <v>0</v>
      </c>
      <c r="K494" s="95">
        <v>0.17</v>
      </c>
      <c r="L494" s="95">
        <v>0.10390000000000001</v>
      </c>
      <c r="M494" s="31">
        <f>(K494-L494)/L494*100</f>
        <v>63.618864292589031</v>
      </c>
      <c r="N494" s="205">
        <f>D494/D507*100</f>
        <v>0.12817762452362522</v>
      </c>
    </row>
    <row r="495" spans="1:14">
      <c r="A495" s="259"/>
      <c r="B495" s="212" t="s">
        <v>21</v>
      </c>
      <c r="C495" s="95"/>
      <c r="D495" s="95"/>
      <c r="E495" s="95"/>
      <c r="F495" s="12"/>
      <c r="G495" s="95"/>
      <c r="H495" s="95"/>
      <c r="I495" s="95"/>
      <c r="J495" s="95"/>
      <c r="K495" s="95"/>
      <c r="L495" s="95"/>
      <c r="M495" s="31"/>
      <c r="N495" s="205"/>
    </row>
    <row r="496" spans="1:14">
      <c r="A496" s="259"/>
      <c r="B496" s="212" t="s">
        <v>22</v>
      </c>
      <c r="C496" s="95">
        <v>0.02</v>
      </c>
      <c r="D496" s="95">
        <v>0.14000000000000001</v>
      </c>
      <c r="E496" s="95">
        <v>0.14149999999999999</v>
      </c>
      <c r="F496" s="12">
        <f>(D496-E496)/E496*100</f>
        <v>-1.0600706713780732</v>
      </c>
      <c r="G496" s="95">
        <v>14</v>
      </c>
      <c r="H496" s="95">
        <v>222</v>
      </c>
      <c r="I496" s="95">
        <v>0</v>
      </c>
      <c r="J496" s="95">
        <v>0</v>
      </c>
      <c r="K496" s="95">
        <v>0</v>
      </c>
      <c r="L496" s="95">
        <v>0</v>
      </c>
      <c r="M496" s="31"/>
      <c r="N496" s="205">
        <f>D496/D509*100</f>
        <v>3.6975686938141565E-2</v>
      </c>
    </row>
    <row r="497" spans="1:14">
      <c r="A497" s="259"/>
      <c r="B497" s="212" t="s">
        <v>23</v>
      </c>
      <c r="C497" s="95"/>
      <c r="D497" s="95"/>
      <c r="E497" s="95"/>
      <c r="F497" s="12"/>
      <c r="G497" s="95"/>
      <c r="H497" s="95"/>
      <c r="I497" s="95"/>
      <c r="J497" s="95"/>
      <c r="K497" s="95"/>
      <c r="L497" s="95"/>
      <c r="M497" s="31"/>
      <c r="N497" s="205"/>
    </row>
    <row r="498" spans="1:14">
      <c r="A498" s="259"/>
      <c r="B498" s="212" t="s">
        <v>24</v>
      </c>
      <c r="C498" s="95">
        <v>0</v>
      </c>
      <c r="D498" s="95">
        <v>0</v>
      </c>
      <c r="E498" s="95">
        <v>0.1037</v>
      </c>
      <c r="F498" s="12">
        <f>(D498-E498)/E498*100</f>
        <v>-100</v>
      </c>
      <c r="G498" s="95">
        <v>0</v>
      </c>
      <c r="H498" s="95">
        <v>0</v>
      </c>
      <c r="I498" s="95">
        <v>0</v>
      </c>
      <c r="J498" s="95">
        <v>0</v>
      </c>
      <c r="K498" s="95">
        <v>0</v>
      </c>
      <c r="L498" s="95">
        <v>0</v>
      </c>
      <c r="M498" s="31" t="e">
        <f>(K498-L498)/L498*100</f>
        <v>#DIV/0!</v>
      </c>
      <c r="N498" s="205">
        <f>D498/D511*100</f>
        <v>0</v>
      </c>
    </row>
    <row r="499" spans="1:14">
      <c r="A499" s="259"/>
      <c r="B499" s="212" t="s">
        <v>25</v>
      </c>
      <c r="C499" s="95">
        <v>0</v>
      </c>
      <c r="D499" s="95">
        <v>512.1</v>
      </c>
      <c r="E499" s="95">
        <v>603.88</v>
      </c>
      <c r="F499" s="12"/>
      <c r="G499" s="95">
        <v>16</v>
      </c>
      <c r="H499" s="95">
        <v>5121.0200000000004</v>
      </c>
      <c r="I499" s="95">
        <v>9</v>
      </c>
      <c r="J499" s="95">
        <v>34.770000000000003</v>
      </c>
      <c r="K499" s="95">
        <v>91.42</v>
      </c>
      <c r="L499" s="95">
        <v>238.13</v>
      </c>
      <c r="M499" s="31">
        <f>(K499-L499)/L499*100</f>
        <v>-61.609205056061811</v>
      </c>
      <c r="N499" s="205">
        <f>D499/D512*100</f>
        <v>13.427546160899482</v>
      </c>
    </row>
    <row r="500" spans="1:14">
      <c r="A500" s="259"/>
      <c r="B500" s="212" t="s">
        <v>26</v>
      </c>
      <c r="C500" s="95">
        <v>0</v>
      </c>
      <c r="D500" s="95">
        <v>0.02</v>
      </c>
      <c r="E500" s="95">
        <v>0.1103</v>
      </c>
      <c r="F500" s="12">
        <f>(D500-E500)/E500*100</f>
        <v>-81.867633726201262</v>
      </c>
      <c r="G500" s="95">
        <v>2</v>
      </c>
      <c r="H500" s="95">
        <v>91.5</v>
      </c>
      <c r="I500" s="95">
        <v>0</v>
      </c>
      <c r="J500" s="95">
        <v>0</v>
      </c>
      <c r="K500" s="95">
        <v>0</v>
      </c>
      <c r="L500" s="95">
        <v>0</v>
      </c>
      <c r="M500" s="31" t="e">
        <f>(K500-L500)/L500*100</f>
        <v>#DIV/0!</v>
      </c>
      <c r="N500" s="205">
        <f>D500/D513*100</f>
        <v>1.5281063492948704E-3</v>
      </c>
    </row>
    <row r="501" spans="1:14">
      <c r="A501" s="259"/>
      <c r="B501" s="212" t="s">
        <v>27</v>
      </c>
      <c r="C501" s="23"/>
      <c r="D501" s="23"/>
      <c r="E501" s="23"/>
      <c r="F501" s="12"/>
      <c r="G501" s="23"/>
      <c r="H501" s="23"/>
      <c r="I501" s="23"/>
      <c r="J501" s="23"/>
      <c r="K501" s="23"/>
      <c r="L501" s="23"/>
      <c r="M501" s="31"/>
      <c r="N501" s="205"/>
    </row>
    <row r="502" spans="1:14">
      <c r="A502" s="259"/>
      <c r="B502" s="14" t="s">
        <v>28</v>
      </c>
      <c r="C502" s="42"/>
      <c r="D502" s="42"/>
      <c r="E502" s="96"/>
      <c r="F502" s="12"/>
      <c r="G502" s="42"/>
      <c r="H502" s="42"/>
      <c r="I502" s="42"/>
      <c r="J502" s="42"/>
      <c r="K502" s="42"/>
      <c r="L502" s="96"/>
      <c r="M502" s="31"/>
      <c r="N502" s="205"/>
    </row>
    <row r="503" spans="1:14">
      <c r="A503" s="259"/>
      <c r="B503" s="14" t="s">
        <v>29</v>
      </c>
      <c r="C503" s="34"/>
      <c r="D503" s="34"/>
      <c r="E503" s="34"/>
      <c r="F503" s="12"/>
      <c r="G503" s="42"/>
      <c r="H503" s="42"/>
      <c r="I503" s="42"/>
      <c r="J503" s="42"/>
      <c r="K503" s="42"/>
      <c r="L503" s="96"/>
      <c r="M503" s="31"/>
      <c r="N503" s="205"/>
    </row>
    <row r="504" spans="1:14">
      <c r="A504" s="259"/>
      <c r="B504" s="14" t="s">
        <v>30</v>
      </c>
      <c r="C504" s="34"/>
      <c r="D504" s="34"/>
      <c r="E504" s="34"/>
      <c r="F504" s="12"/>
      <c r="G504" s="34"/>
      <c r="H504" s="34"/>
      <c r="I504" s="34"/>
      <c r="J504" s="34"/>
      <c r="K504" s="34"/>
      <c r="L504" s="34"/>
      <c r="M504" s="31"/>
      <c r="N504" s="205"/>
    </row>
    <row r="505" spans="1:14" ht="14.25" thickBot="1">
      <c r="A505" s="232"/>
      <c r="B505" s="15" t="s">
        <v>31</v>
      </c>
      <c r="C505" s="16">
        <f t="shared" ref="C505:L505" si="99">C493+C495+C496+C497+C498+C499+C500+C501</f>
        <v>1.33</v>
      </c>
      <c r="D505" s="16">
        <f t="shared" si="99"/>
        <v>519.94000000000005</v>
      </c>
      <c r="E505" s="16">
        <f t="shared" si="99"/>
        <v>609.2355</v>
      </c>
      <c r="F505" s="17">
        <f t="shared" ref="F505:F518" si="100">(D505-E505)/E505*100</f>
        <v>-14.656975832826541</v>
      </c>
      <c r="G505" s="16">
        <f t="shared" si="99"/>
        <v>94</v>
      </c>
      <c r="H505" s="16">
        <f t="shared" si="99"/>
        <v>9513.5500000000011</v>
      </c>
      <c r="I505" s="16">
        <f t="shared" si="99"/>
        <v>10</v>
      </c>
      <c r="J505" s="16">
        <f t="shared" si="99"/>
        <v>34.770000000000003</v>
      </c>
      <c r="K505" s="16">
        <f t="shared" si="99"/>
        <v>91.59</v>
      </c>
      <c r="L505" s="16">
        <f t="shared" si="99"/>
        <v>238.23390000000001</v>
      </c>
      <c r="M505" s="16">
        <f t="shared" ref="M505:M518" si="101">(K505-L505)/L505*100</f>
        <v>-61.554589837970163</v>
      </c>
      <c r="N505" s="206">
        <f>D505/D518*100</f>
        <v>4.1140690848728134</v>
      </c>
    </row>
    <row r="506" spans="1:14" ht="15" thickTop="1" thickBot="1">
      <c r="A506" s="262" t="s">
        <v>49</v>
      </c>
      <c r="B506" s="212" t="s">
        <v>19</v>
      </c>
      <c r="C506" s="31">
        <f>C402+C415+C428+C441+C454+C467+C480+C493</f>
        <v>776.53635499999996</v>
      </c>
      <c r="D506" s="31">
        <f>D402+D415+D428+D441+D454+D467+D480+D493</f>
        <v>6077.1718320000009</v>
      </c>
      <c r="E506" s="31">
        <f>E402+E415+E428+E441+E454+E467+E480+E493</f>
        <v>6909.3928309999992</v>
      </c>
      <c r="F506" s="26">
        <f t="shared" si="100"/>
        <v>-12.044777585464781</v>
      </c>
      <c r="G506" s="31">
        <f t="shared" ref="G506:L517" si="102">G402+G415+G428+G441+G454+G467+G480+G493</f>
        <v>47832</v>
      </c>
      <c r="H506" s="31">
        <f t="shared" si="102"/>
        <v>4489562.0265230006</v>
      </c>
      <c r="I506" s="31">
        <f t="shared" si="102"/>
        <v>4995</v>
      </c>
      <c r="J506" s="31">
        <f t="shared" si="102"/>
        <v>429.42759199999989</v>
      </c>
      <c r="K506" s="31">
        <f t="shared" si="102"/>
        <v>3286.383077</v>
      </c>
      <c r="L506" s="31">
        <f t="shared" si="102"/>
        <v>2587.0307730173568</v>
      </c>
      <c r="M506" s="32">
        <f t="shared" si="101"/>
        <v>27.033010634309573</v>
      </c>
      <c r="N506" s="205">
        <f>D506/D518*100</f>
        <v>48.086134472229645</v>
      </c>
    </row>
    <row r="507" spans="1:14" ht="14.25" thickBot="1">
      <c r="A507" s="262"/>
      <c r="B507" s="212" t="s">
        <v>20</v>
      </c>
      <c r="C507" s="31">
        <f t="shared" ref="C507:E517" si="103">C403+C416+C429+C442+C455+C468+C481+C494</f>
        <v>289.94740999999993</v>
      </c>
      <c r="D507" s="31">
        <f t="shared" si="103"/>
        <v>1747.5749050000002</v>
      </c>
      <c r="E507" s="31">
        <f t="shared" si="103"/>
        <v>1723.249546</v>
      </c>
      <c r="F507" s="12">
        <f t="shared" si="100"/>
        <v>1.4115981667579189</v>
      </c>
      <c r="G507" s="31">
        <f t="shared" si="102"/>
        <v>21228</v>
      </c>
      <c r="H507" s="31">
        <f t="shared" si="102"/>
        <v>424559</v>
      </c>
      <c r="I507" s="31">
        <f t="shared" si="102"/>
        <v>2146</v>
      </c>
      <c r="J507" s="31">
        <f t="shared" si="102"/>
        <v>129.405767</v>
      </c>
      <c r="K507" s="31">
        <f t="shared" si="102"/>
        <v>1188.8172690000001</v>
      </c>
      <c r="L507" s="31">
        <f t="shared" si="102"/>
        <v>967.73350000000005</v>
      </c>
      <c r="M507" s="31">
        <f t="shared" si="101"/>
        <v>22.845521933466191</v>
      </c>
      <c r="N507" s="205">
        <f>D507/D518*100</f>
        <v>13.827833769588885</v>
      </c>
    </row>
    <row r="508" spans="1:14" ht="14.25" thickBot="1">
      <c r="A508" s="262"/>
      <c r="B508" s="212" t="s">
        <v>21</v>
      </c>
      <c r="C508" s="31">
        <f t="shared" si="103"/>
        <v>10.939016999999989</v>
      </c>
      <c r="D508" s="31">
        <f t="shared" si="103"/>
        <v>598.279988</v>
      </c>
      <c r="E508" s="31">
        <f t="shared" si="103"/>
        <v>194.50756000000001</v>
      </c>
      <c r="F508" s="12">
        <f t="shared" si="100"/>
        <v>207.58700998562728</v>
      </c>
      <c r="G508" s="31">
        <f t="shared" si="102"/>
        <v>803</v>
      </c>
      <c r="H508" s="31">
        <f t="shared" si="102"/>
        <v>292968.01661200001</v>
      </c>
      <c r="I508" s="31">
        <f t="shared" si="102"/>
        <v>40</v>
      </c>
      <c r="J508" s="31">
        <f t="shared" si="102"/>
        <v>2.72643100000005</v>
      </c>
      <c r="K508" s="31">
        <f t="shared" si="102"/>
        <v>430.26012800000001</v>
      </c>
      <c r="L508" s="31">
        <f t="shared" si="102"/>
        <v>73.14</v>
      </c>
      <c r="M508" s="31">
        <f t="shared" si="101"/>
        <v>488.26924801750067</v>
      </c>
      <c r="N508" s="205">
        <f>D508/D518*100</f>
        <v>4.733940844576062</v>
      </c>
    </row>
    <row r="509" spans="1:14" ht="14.25" thickBot="1">
      <c r="A509" s="262"/>
      <c r="B509" s="212" t="s">
        <v>22</v>
      </c>
      <c r="C509" s="31">
        <f t="shared" si="103"/>
        <v>22.003942999999992</v>
      </c>
      <c r="D509" s="31">
        <f t="shared" si="103"/>
        <v>378.62717800000001</v>
      </c>
      <c r="E509" s="31">
        <f t="shared" si="103"/>
        <v>333.16149899999999</v>
      </c>
      <c r="F509" s="12">
        <f t="shared" si="100"/>
        <v>13.646738634706415</v>
      </c>
      <c r="G509" s="31">
        <f t="shared" si="102"/>
        <v>25062</v>
      </c>
      <c r="H509" s="31">
        <f t="shared" si="102"/>
        <v>1286003.5934000001</v>
      </c>
      <c r="I509" s="31">
        <f t="shared" si="102"/>
        <v>1915</v>
      </c>
      <c r="J509" s="31">
        <f t="shared" si="102"/>
        <v>52.218765000000005</v>
      </c>
      <c r="K509" s="31">
        <f t="shared" si="102"/>
        <v>249.19001900000001</v>
      </c>
      <c r="L509" s="31">
        <f t="shared" si="102"/>
        <v>207.39589999999998</v>
      </c>
      <c r="M509" s="31">
        <f t="shared" si="101"/>
        <v>20.151854014471851</v>
      </c>
      <c r="N509" s="205">
        <f>D509/D518*100</f>
        <v>2.995919467058576</v>
      </c>
    </row>
    <row r="510" spans="1:14" ht="14.25" thickBot="1">
      <c r="A510" s="262"/>
      <c r="B510" s="212" t="s">
        <v>23</v>
      </c>
      <c r="C510" s="31">
        <f t="shared" si="103"/>
        <v>1.1100270000000001</v>
      </c>
      <c r="D510" s="31">
        <f t="shared" si="103"/>
        <v>12.803398</v>
      </c>
      <c r="E510" s="31">
        <f t="shared" si="103"/>
        <v>10.969464</v>
      </c>
      <c r="F510" s="12">
        <f t="shared" si="100"/>
        <v>16.718537934032138</v>
      </c>
      <c r="G510" s="31">
        <f t="shared" si="102"/>
        <v>368</v>
      </c>
      <c r="H510" s="31">
        <f t="shared" si="102"/>
        <v>7051.72</v>
      </c>
      <c r="I510" s="31">
        <f t="shared" si="102"/>
        <v>2</v>
      </c>
      <c r="J510" s="31">
        <f t="shared" si="102"/>
        <v>0</v>
      </c>
      <c r="K510" s="31">
        <f t="shared" si="102"/>
        <v>0</v>
      </c>
      <c r="L510" s="31">
        <f t="shared" si="102"/>
        <v>7.19</v>
      </c>
      <c r="M510" s="31">
        <f t="shared" si="101"/>
        <v>-100</v>
      </c>
      <c r="N510" s="205">
        <f>D510/D518*100</f>
        <v>0.10130796609824674</v>
      </c>
    </row>
    <row r="511" spans="1:14" ht="14.25" thickBot="1">
      <c r="A511" s="262"/>
      <c r="B511" s="212" t="s">
        <v>24</v>
      </c>
      <c r="C511" s="31">
        <f t="shared" si="103"/>
        <v>39.908007999999995</v>
      </c>
      <c r="D511" s="31">
        <f t="shared" si="103"/>
        <v>396.04432300000008</v>
      </c>
      <c r="E511" s="31">
        <f t="shared" si="103"/>
        <v>365.63224299999996</v>
      </c>
      <c r="F511" s="12">
        <f t="shared" si="100"/>
        <v>8.3176690738404382</v>
      </c>
      <c r="G511" s="31">
        <f t="shared" si="102"/>
        <v>757</v>
      </c>
      <c r="H511" s="31">
        <f t="shared" si="102"/>
        <v>528914.18929999997</v>
      </c>
      <c r="I511" s="31">
        <f t="shared" si="102"/>
        <v>124</v>
      </c>
      <c r="J511" s="31">
        <f t="shared" si="102"/>
        <v>3.369121000000006</v>
      </c>
      <c r="K511" s="31">
        <f t="shared" si="102"/>
        <v>285.54305699999998</v>
      </c>
      <c r="L511" s="31">
        <f t="shared" si="102"/>
        <v>92.509999999999991</v>
      </c>
      <c r="M511" s="31">
        <f t="shared" si="101"/>
        <v>208.66182791049619</v>
      </c>
      <c r="N511" s="205">
        <f>D511/D518*100</f>
        <v>3.1337340952680752</v>
      </c>
    </row>
    <row r="512" spans="1:14" ht="14.25" thickBot="1">
      <c r="A512" s="262"/>
      <c r="B512" s="212" t="s">
        <v>25</v>
      </c>
      <c r="C512" s="31">
        <f t="shared" si="103"/>
        <v>22.6523350000001</v>
      </c>
      <c r="D512" s="31">
        <f t="shared" si="103"/>
        <v>3813.801821</v>
      </c>
      <c r="E512" s="31">
        <f t="shared" si="103"/>
        <v>3334.2588000000001</v>
      </c>
      <c r="F512" s="12">
        <f t="shared" si="100"/>
        <v>14.382297528914071</v>
      </c>
      <c r="G512" s="31">
        <f t="shared" si="102"/>
        <v>1193</v>
      </c>
      <c r="H512" s="31">
        <f t="shared" si="102"/>
        <v>255375.45331899999</v>
      </c>
      <c r="I512" s="31">
        <f t="shared" si="102"/>
        <v>2085</v>
      </c>
      <c r="J512" s="31">
        <f t="shared" si="102"/>
        <v>110.50870000000012</v>
      </c>
      <c r="K512" s="31">
        <f t="shared" si="102"/>
        <v>1350.6790000000001</v>
      </c>
      <c r="L512" s="31">
        <f t="shared" si="102"/>
        <v>829.75</v>
      </c>
      <c r="M512" s="31">
        <f t="shared" si="101"/>
        <v>62.781440192829173</v>
      </c>
      <c r="N512" s="205">
        <f>D512/D518*100</f>
        <v>30.177028440988842</v>
      </c>
    </row>
    <row r="513" spans="1:14" ht="14.25" thickBot="1">
      <c r="A513" s="262"/>
      <c r="B513" s="212" t="s">
        <v>26</v>
      </c>
      <c r="C513" s="31">
        <f t="shared" si="103"/>
        <v>129.26153199999999</v>
      </c>
      <c r="D513" s="31">
        <f t="shared" si="103"/>
        <v>1308.80943</v>
      </c>
      <c r="E513" s="31">
        <f t="shared" si="103"/>
        <v>708.073396</v>
      </c>
      <c r="F513" s="12">
        <f t="shared" si="100"/>
        <v>84.840927140270637</v>
      </c>
      <c r="G513" s="31">
        <f t="shared" si="102"/>
        <v>49228</v>
      </c>
      <c r="H513" s="31">
        <f t="shared" si="102"/>
        <v>9406801.0300000012</v>
      </c>
      <c r="I513" s="31">
        <f t="shared" si="102"/>
        <v>289</v>
      </c>
      <c r="J513" s="31">
        <f t="shared" si="102"/>
        <v>30.393172</v>
      </c>
      <c r="K513" s="31">
        <f t="shared" si="102"/>
        <v>191.71443199999999</v>
      </c>
      <c r="L513" s="31">
        <f t="shared" si="102"/>
        <v>194.336127</v>
      </c>
      <c r="M513" s="31">
        <f t="shared" si="101"/>
        <v>-1.3490517900462309</v>
      </c>
      <c r="N513" s="205">
        <f>D513/D518*100</f>
        <v>10.356064957404715</v>
      </c>
    </row>
    <row r="514" spans="1:14" ht="14.25" thickBot="1">
      <c r="A514" s="262"/>
      <c r="B514" s="212" t="s">
        <v>27</v>
      </c>
      <c r="C514" s="31">
        <f t="shared" si="103"/>
        <v>0.35018899999999997</v>
      </c>
      <c r="D514" s="31">
        <f t="shared" si="103"/>
        <v>52.558018999999994</v>
      </c>
      <c r="E514" s="31">
        <f t="shared" si="103"/>
        <v>9.7554119999999998</v>
      </c>
      <c r="F514" s="12">
        <f t="shared" si="100"/>
        <v>438.75755324326633</v>
      </c>
      <c r="G514" s="31">
        <f t="shared" si="102"/>
        <v>47</v>
      </c>
      <c r="H514" s="31">
        <f t="shared" si="102"/>
        <v>14791.25</v>
      </c>
      <c r="I514" s="31">
        <f t="shared" si="102"/>
        <v>0</v>
      </c>
      <c r="J514" s="31">
        <f t="shared" si="102"/>
        <v>0</v>
      </c>
      <c r="K514" s="31">
        <f t="shared" si="102"/>
        <v>0</v>
      </c>
      <c r="L514" s="31">
        <f t="shared" si="102"/>
        <v>1.26</v>
      </c>
      <c r="M514" s="31">
        <f t="shared" si="101"/>
        <v>-100</v>
      </c>
      <c r="N514" s="205">
        <f>D514/D518*100</f>
        <v>0.41586975637584706</v>
      </c>
    </row>
    <row r="515" spans="1:14" ht="14.25" thickBot="1">
      <c r="A515" s="262"/>
      <c r="B515" s="14" t="s">
        <v>28</v>
      </c>
      <c r="C515" s="31">
        <f t="shared" si="103"/>
        <v>0</v>
      </c>
      <c r="D515" s="31">
        <f t="shared" si="103"/>
        <v>0</v>
      </c>
      <c r="E515" s="31">
        <f t="shared" si="103"/>
        <v>0</v>
      </c>
      <c r="F515" s="12" t="e">
        <f t="shared" si="100"/>
        <v>#DIV/0!</v>
      </c>
      <c r="G515" s="31">
        <f t="shared" si="102"/>
        <v>0</v>
      </c>
      <c r="H515" s="31">
        <f t="shared" si="102"/>
        <v>0</v>
      </c>
      <c r="I515" s="31">
        <f t="shared" si="102"/>
        <v>0</v>
      </c>
      <c r="J515" s="31">
        <f t="shared" si="102"/>
        <v>0</v>
      </c>
      <c r="K515" s="31">
        <f t="shared" si="102"/>
        <v>0</v>
      </c>
      <c r="L515" s="31">
        <f t="shared" si="102"/>
        <v>0</v>
      </c>
      <c r="M515" s="31" t="e">
        <f t="shared" si="101"/>
        <v>#DIV/0!</v>
      </c>
      <c r="N515" s="205">
        <f>D515/D518*100</f>
        <v>0</v>
      </c>
    </row>
    <row r="516" spans="1:14" ht="14.25" thickBot="1">
      <c r="A516" s="262"/>
      <c r="B516" s="14" t="s">
        <v>29</v>
      </c>
      <c r="C516" s="31">
        <f t="shared" si="103"/>
        <v>0</v>
      </c>
      <c r="D516" s="31">
        <f t="shared" si="103"/>
        <v>28.35</v>
      </c>
      <c r="E516" s="31">
        <f t="shared" si="103"/>
        <v>6.13</v>
      </c>
      <c r="F516" s="12">
        <f t="shared" si="100"/>
        <v>362.47960848287113</v>
      </c>
      <c r="G516" s="31">
        <f t="shared" si="102"/>
        <v>7</v>
      </c>
      <c r="H516" s="31">
        <f t="shared" si="102"/>
        <v>10710.38</v>
      </c>
      <c r="I516" s="31">
        <f t="shared" si="102"/>
        <v>0</v>
      </c>
      <c r="J516" s="31">
        <f t="shared" si="102"/>
        <v>0</v>
      </c>
      <c r="K516" s="31">
        <f t="shared" si="102"/>
        <v>0</v>
      </c>
      <c r="L516" s="31">
        <f t="shared" si="102"/>
        <v>0</v>
      </c>
      <c r="M516" s="31" t="e">
        <f t="shared" si="101"/>
        <v>#DIV/0!</v>
      </c>
      <c r="N516" s="205">
        <f>D516/D518*100</f>
        <v>0.22432176511932964</v>
      </c>
    </row>
    <row r="517" spans="1:14" ht="14.25" thickBot="1">
      <c r="A517" s="262"/>
      <c r="B517" s="14" t="s">
        <v>30</v>
      </c>
      <c r="C517" s="31">
        <f t="shared" si="103"/>
        <v>0.25</v>
      </c>
      <c r="D517" s="31">
        <f t="shared" si="103"/>
        <v>22.88</v>
      </c>
      <c r="E517" s="31">
        <f t="shared" si="103"/>
        <v>1.78</v>
      </c>
      <c r="F517" s="12">
        <f t="shared" si="100"/>
        <v>1185.3932584269662</v>
      </c>
      <c r="G517" s="31">
        <f t="shared" si="102"/>
        <v>25</v>
      </c>
      <c r="H517" s="31">
        <f t="shared" si="102"/>
        <v>3020.57</v>
      </c>
      <c r="I517" s="31">
        <f t="shared" si="102"/>
        <v>0</v>
      </c>
      <c r="J517" s="31">
        <f t="shared" si="102"/>
        <v>0</v>
      </c>
      <c r="K517" s="31">
        <f t="shared" si="102"/>
        <v>0</v>
      </c>
      <c r="L517" s="31">
        <f t="shared" si="102"/>
        <v>1.2</v>
      </c>
      <c r="M517" s="31">
        <f t="shared" si="101"/>
        <v>-100</v>
      </c>
      <c r="N517" s="205">
        <f>D517/D518*100</f>
        <v>0.18103992895697574</v>
      </c>
    </row>
    <row r="518" spans="1:14" ht="14.25" thickBot="1">
      <c r="A518" s="263"/>
      <c r="B518" s="35" t="s">
        <v>31</v>
      </c>
      <c r="C518" s="36">
        <f t="shared" ref="C518:L518" si="104">C506+C508+C509+C510+C511+C512+C513+C514</f>
        <v>1002.7614060000001</v>
      </c>
      <c r="D518" s="36">
        <f t="shared" si="104"/>
        <v>12638.095988999999</v>
      </c>
      <c r="E518" s="36">
        <f t="shared" si="104"/>
        <v>11865.751204999999</v>
      </c>
      <c r="F518" s="201">
        <f t="shared" si="100"/>
        <v>6.5090256036596283</v>
      </c>
      <c r="G518" s="36">
        <f t="shared" si="104"/>
        <v>125290</v>
      </c>
      <c r="H518" s="36">
        <f t="shared" si="104"/>
        <v>16281467.279154001</v>
      </c>
      <c r="I518" s="36">
        <f t="shared" si="104"/>
        <v>9450</v>
      </c>
      <c r="J518" s="36">
        <f t="shared" si="104"/>
        <v>628.6437810000001</v>
      </c>
      <c r="K518" s="36">
        <f t="shared" si="104"/>
        <v>5793.7697129999997</v>
      </c>
      <c r="L518" s="36">
        <f t="shared" si="104"/>
        <v>3992.6128000173571</v>
      </c>
      <c r="M518" s="36">
        <f t="shared" si="101"/>
        <v>45.112236102003486</v>
      </c>
      <c r="N518" s="210">
        <f>D518/D518*100</f>
        <v>100</v>
      </c>
    </row>
    <row r="522" spans="1:14">
      <c r="A522" s="215" t="s">
        <v>126</v>
      </c>
      <c r="B522" s="215"/>
      <c r="C522" s="215"/>
      <c r="D522" s="215"/>
      <c r="E522" s="215"/>
      <c r="F522" s="215"/>
      <c r="G522" s="215"/>
      <c r="H522" s="215"/>
      <c r="I522" s="215"/>
      <c r="J522" s="215"/>
      <c r="K522" s="215"/>
      <c r="L522" s="215"/>
      <c r="M522" s="215"/>
      <c r="N522" s="215"/>
    </row>
    <row r="523" spans="1:14">
      <c r="A523" s="215"/>
      <c r="B523" s="215"/>
      <c r="C523" s="215"/>
      <c r="D523" s="215"/>
      <c r="E523" s="215"/>
      <c r="F523" s="215"/>
      <c r="G523" s="215"/>
      <c r="H523" s="215"/>
      <c r="I523" s="215"/>
      <c r="J523" s="215"/>
      <c r="K523" s="215"/>
      <c r="L523" s="215"/>
      <c r="M523" s="215"/>
      <c r="N523" s="215"/>
    </row>
    <row r="524" spans="1:14" ht="14.25" thickBot="1">
      <c r="A524" s="253" t="str">
        <f>A3</f>
        <v>财字3号表                                             （2021年1-9月）                                           单位：万元</v>
      </c>
      <c r="B524" s="253"/>
      <c r="C524" s="253"/>
      <c r="D524" s="253"/>
      <c r="E524" s="253"/>
      <c r="F524" s="253"/>
      <c r="G524" s="253"/>
      <c r="H524" s="253"/>
      <c r="I524" s="253"/>
      <c r="J524" s="253"/>
      <c r="K524" s="253"/>
      <c r="L524" s="253"/>
      <c r="M524" s="253"/>
      <c r="N524" s="253"/>
    </row>
    <row r="525" spans="1:14" ht="14.25" thickBot="1">
      <c r="A525" s="219" t="s">
        <v>68</v>
      </c>
      <c r="B525" s="37" t="s">
        <v>3</v>
      </c>
      <c r="C525" s="225" t="s">
        <v>4</v>
      </c>
      <c r="D525" s="225"/>
      <c r="E525" s="225"/>
      <c r="F525" s="254"/>
      <c r="G525" s="217" t="s">
        <v>5</v>
      </c>
      <c r="H525" s="254"/>
      <c r="I525" s="217" t="s">
        <v>6</v>
      </c>
      <c r="J525" s="226"/>
      <c r="K525" s="226"/>
      <c r="L525" s="226"/>
      <c r="M525" s="226"/>
      <c r="N525" s="222" t="s">
        <v>7</v>
      </c>
    </row>
    <row r="526" spans="1:14" ht="14.25" thickBot="1">
      <c r="A526" s="219"/>
      <c r="B526" s="24" t="s">
        <v>8</v>
      </c>
      <c r="C526" s="264" t="s">
        <v>9</v>
      </c>
      <c r="D526" s="227" t="s">
        <v>10</v>
      </c>
      <c r="E526" s="227" t="s">
        <v>11</v>
      </c>
      <c r="F526" s="154" t="s">
        <v>12</v>
      </c>
      <c r="G526" s="227" t="s">
        <v>13</v>
      </c>
      <c r="H526" s="227" t="s">
        <v>14</v>
      </c>
      <c r="I526" s="212" t="s">
        <v>13</v>
      </c>
      <c r="J526" s="255" t="s">
        <v>15</v>
      </c>
      <c r="K526" s="256"/>
      <c r="L526" s="257"/>
      <c r="M526" s="97" t="s">
        <v>12</v>
      </c>
      <c r="N526" s="223"/>
    </row>
    <row r="527" spans="1:14" ht="14.25" thickBot="1">
      <c r="A527" s="219"/>
      <c r="B527" s="38" t="s">
        <v>16</v>
      </c>
      <c r="C527" s="265"/>
      <c r="D527" s="258"/>
      <c r="E527" s="258"/>
      <c r="F527" s="202" t="s">
        <v>17</v>
      </c>
      <c r="G527" s="258"/>
      <c r="H527" s="258"/>
      <c r="I527" s="24" t="s">
        <v>18</v>
      </c>
      <c r="J527" s="213" t="s">
        <v>9</v>
      </c>
      <c r="K527" s="25" t="s">
        <v>10</v>
      </c>
      <c r="L527" s="213" t="s">
        <v>11</v>
      </c>
      <c r="M527" s="212" t="s">
        <v>17</v>
      </c>
      <c r="N527" s="211" t="s">
        <v>17</v>
      </c>
    </row>
    <row r="528" spans="1:14" ht="14.25" thickBot="1">
      <c r="A528" s="219"/>
      <c r="B528" s="212" t="s">
        <v>19</v>
      </c>
      <c r="C528" s="31">
        <f t="shared" ref="C528:L539" si="105">C202</f>
        <v>2389.4704550000001</v>
      </c>
      <c r="D528" s="31">
        <f t="shared" si="105"/>
        <v>16919.363384</v>
      </c>
      <c r="E528" s="31">
        <f t="shared" si="105"/>
        <v>19746.336067999993</v>
      </c>
      <c r="F528" s="12">
        <f t="shared" ref="F528:F559" si="106">(D528-E528)/E528*100</f>
        <v>-14.316441664239957</v>
      </c>
      <c r="G528" s="31">
        <f t="shared" si="105"/>
        <v>118964</v>
      </c>
      <c r="H528" s="31">
        <f t="shared" si="105"/>
        <v>10275399.614503996</v>
      </c>
      <c r="I528" s="31">
        <f t="shared" si="105"/>
        <v>15996</v>
      </c>
      <c r="J528" s="31">
        <f t="shared" si="105"/>
        <v>1263.836902999999</v>
      </c>
      <c r="K528" s="31">
        <f t="shared" si="105"/>
        <v>11731.647748999996</v>
      </c>
      <c r="L528" s="31">
        <f t="shared" si="105"/>
        <v>10428.519651823684</v>
      </c>
      <c r="M528" s="31">
        <f t="shared" ref="M528:M579" si="107">(K528-L528)/L528*100</f>
        <v>12.495810917405018</v>
      </c>
      <c r="N528" s="205">
        <f t="shared" ref="N528:N540" si="108">N202</f>
        <v>57.46345733908047</v>
      </c>
    </row>
    <row r="529" spans="1:14" ht="14.25" thickBot="1">
      <c r="A529" s="219"/>
      <c r="B529" s="212" t="s">
        <v>20</v>
      </c>
      <c r="C529" s="31">
        <f t="shared" si="105"/>
        <v>776.34466199999986</v>
      </c>
      <c r="D529" s="31">
        <f t="shared" si="105"/>
        <v>4079.958502</v>
      </c>
      <c r="E529" s="31">
        <f t="shared" si="105"/>
        <v>4297.9486520000009</v>
      </c>
      <c r="F529" s="12">
        <f t="shared" si="106"/>
        <v>-5.0719579885758241</v>
      </c>
      <c r="G529" s="31">
        <f t="shared" si="105"/>
        <v>54894</v>
      </c>
      <c r="H529" s="31">
        <f t="shared" si="105"/>
        <v>1099809.2</v>
      </c>
      <c r="I529" s="31">
        <f t="shared" si="105"/>
        <v>6777</v>
      </c>
      <c r="J529" s="31">
        <f t="shared" si="105"/>
        <v>413.93227599999994</v>
      </c>
      <c r="K529" s="31">
        <f t="shared" si="105"/>
        <v>3956.1082650000003</v>
      </c>
      <c r="L529" s="31">
        <f t="shared" si="105"/>
        <v>3543.385950055665</v>
      </c>
      <c r="M529" s="31">
        <f t="shared" si="107"/>
        <v>11.647681645795643</v>
      </c>
      <c r="N529" s="205">
        <f t="shared" si="108"/>
        <v>13.856816950134467</v>
      </c>
    </row>
    <row r="530" spans="1:14" ht="14.25" thickBot="1">
      <c r="A530" s="219"/>
      <c r="B530" s="212" t="s">
        <v>21</v>
      </c>
      <c r="C530" s="31">
        <f t="shared" si="105"/>
        <v>93.698122999999896</v>
      </c>
      <c r="D530" s="31">
        <f t="shared" si="105"/>
        <v>904.55394300000012</v>
      </c>
      <c r="E530" s="31">
        <f t="shared" si="105"/>
        <v>897.75577000000021</v>
      </c>
      <c r="F530" s="12">
        <f t="shared" si="106"/>
        <v>0.75724080280763939</v>
      </c>
      <c r="G530" s="31">
        <f t="shared" si="105"/>
        <v>1946</v>
      </c>
      <c r="H530" s="31">
        <f t="shared" si="105"/>
        <v>1118764.4743120002</v>
      </c>
      <c r="I530" s="31">
        <f t="shared" si="105"/>
        <v>129</v>
      </c>
      <c r="J530" s="31">
        <f t="shared" si="105"/>
        <v>13.59296900000038</v>
      </c>
      <c r="K530" s="31">
        <f t="shared" si="105"/>
        <v>2271.4984849999996</v>
      </c>
      <c r="L530" s="31">
        <f t="shared" si="105"/>
        <v>1023.325882</v>
      </c>
      <c r="M530" s="31">
        <f t="shared" si="107"/>
        <v>121.9721522688898</v>
      </c>
      <c r="N530" s="205">
        <f t="shared" si="108"/>
        <v>3.0721485043362753</v>
      </c>
    </row>
    <row r="531" spans="1:14" ht="14.25" thickBot="1">
      <c r="A531" s="219"/>
      <c r="B531" s="212" t="s">
        <v>22</v>
      </c>
      <c r="C531" s="31">
        <f t="shared" si="105"/>
        <v>20.155473999999998</v>
      </c>
      <c r="D531" s="31">
        <f t="shared" si="105"/>
        <v>252.34067700000003</v>
      </c>
      <c r="E531" s="31">
        <f t="shared" si="105"/>
        <v>162.79020600000004</v>
      </c>
      <c r="F531" s="12">
        <f t="shared" si="106"/>
        <v>55.009741187992574</v>
      </c>
      <c r="G531" s="31">
        <f t="shared" si="105"/>
        <v>24807</v>
      </c>
      <c r="H531" s="31">
        <f t="shared" si="105"/>
        <v>624759.47519999999</v>
      </c>
      <c r="I531" s="31">
        <f t="shared" si="105"/>
        <v>934</v>
      </c>
      <c r="J531" s="31">
        <f t="shared" si="105"/>
        <v>16.289655</v>
      </c>
      <c r="K531" s="31">
        <f t="shared" si="105"/>
        <v>71.159702999999993</v>
      </c>
      <c r="L531" s="31">
        <f t="shared" si="105"/>
        <v>81.489999999999995</v>
      </c>
      <c r="M531" s="31">
        <f t="shared" si="107"/>
        <v>-12.676766474414041</v>
      </c>
      <c r="N531" s="205">
        <f t="shared" si="108"/>
        <v>0.85702797431590327</v>
      </c>
    </row>
    <row r="532" spans="1:14" ht="14.25" thickBot="1">
      <c r="A532" s="219"/>
      <c r="B532" s="212" t="s">
        <v>23</v>
      </c>
      <c r="C532" s="31">
        <f t="shared" si="105"/>
        <v>8.594462</v>
      </c>
      <c r="D532" s="31">
        <f t="shared" si="105"/>
        <v>73.435434999999998</v>
      </c>
      <c r="E532" s="31">
        <f t="shared" si="105"/>
        <v>59.131636999999998</v>
      </c>
      <c r="F532" s="12">
        <f t="shared" si="106"/>
        <v>24.189754800801474</v>
      </c>
      <c r="G532" s="31">
        <f t="shared" si="105"/>
        <v>1584</v>
      </c>
      <c r="H532" s="31">
        <f t="shared" si="105"/>
        <v>286077.49631000002</v>
      </c>
      <c r="I532" s="31">
        <f t="shared" si="105"/>
        <v>14</v>
      </c>
      <c r="J532" s="31">
        <f t="shared" si="105"/>
        <v>0</v>
      </c>
      <c r="K532" s="31">
        <f t="shared" si="105"/>
        <v>26.882580000000001</v>
      </c>
      <c r="L532" s="31">
        <f t="shared" si="105"/>
        <v>8.89</v>
      </c>
      <c r="M532" s="31">
        <f t="shared" si="107"/>
        <v>202.39122609673791</v>
      </c>
      <c r="N532" s="205">
        <f t="shared" si="108"/>
        <v>0.24940973785632339</v>
      </c>
    </row>
    <row r="533" spans="1:14" ht="14.25" thickBot="1">
      <c r="A533" s="219"/>
      <c r="B533" s="212" t="s">
        <v>24</v>
      </c>
      <c r="C533" s="31">
        <f t="shared" si="105"/>
        <v>700.68780800000002</v>
      </c>
      <c r="D533" s="31">
        <f t="shared" si="105"/>
        <v>3572.687144</v>
      </c>
      <c r="E533" s="31">
        <f t="shared" si="105"/>
        <v>2590.6583690000002</v>
      </c>
      <c r="F533" s="12">
        <f t="shared" si="106"/>
        <v>37.906533209898498</v>
      </c>
      <c r="G533" s="31">
        <f t="shared" si="105"/>
        <v>6311</v>
      </c>
      <c r="H533" s="31">
        <f t="shared" si="105"/>
        <v>2233019.7957020001</v>
      </c>
      <c r="I533" s="31">
        <f t="shared" si="105"/>
        <v>570</v>
      </c>
      <c r="J533" s="31">
        <f t="shared" si="105"/>
        <v>270.20087199999995</v>
      </c>
      <c r="K533" s="31">
        <f t="shared" si="105"/>
        <v>1407.2024760000002</v>
      </c>
      <c r="L533" s="31">
        <f t="shared" si="105"/>
        <v>539.05205599999999</v>
      </c>
      <c r="M533" s="31">
        <f t="shared" si="107"/>
        <v>161.05131412391833</v>
      </c>
      <c r="N533" s="205">
        <f t="shared" si="108"/>
        <v>12.133964536707611</v>
      </c>
    </row>
    <row r="534" spans="1:14" ht="14.25" thickBot="1">
      <c r="A534" s="219"/>
      <c r="B534" s="212" t="s">
        <v>25</v>
      </c>
      <c r="C534" s="31">
        <f t="shared" si="105"/>
        <v>243.34898500000028</v>
      </c>
      <c r="D534" s="31">
        <f t="shared" si="105"/>
        <v>5084.2063479999997</v>
      </c>
      <c r="E534" s="31">
        <f t="shared" si="105"/>
        <v>7948.68</v>
      </c>
      <c r="F534" s="12">
        <f t="shared" si="106"/>
        <v>-36.037098637761247</v>
      </c>
      <c r="G534" s="31">
        <f t="shared" si="105"/>
        <v>2678</v>
      </c>
      <c r="H534" s="31">
        <f t="shared" si="105"/>
        <v>109982.88100000001</v>
      </c>
      <c r="I534" s="31">
        <f t="shared" si="105"/>
        <v>3610</v>
      </c>
      <c r="J534" s="31">
        <f t="shared" si="105"/>
        <v>78.340448000000094</v>
      </c>
      <c r="K534" s="31">
        <f t="shared" si="105"/>
        <v>1703.6715810000003</v>
      </c>
      <c r="L534" s="31">
        <f t="shared" si="105"/>
        <v>490.21</v>
      </c>
      <c r="M534" s="31">
        <f t="shared" si="107"/>
        <v>247.53913241263956</v>
      </c>
      <c r="N534" s="205">
        <f t="shared" si="108"/>
        <v>17.267557174028251</v>
      </c>
    </row>
    <row r="535" spans="1:14" ht="14.25" thickBot="1">
      <c r="A535" s="219"/>
      <c r="B535" s="212" t="s">
        <v>26</v>
      </c>
      <c r="C535" s="31">
        <f t="shared" si="105"/>
        <v>422.7229530000007</v>
      </c>
      <c r="D535" s="31">
        <f t="shared" si="105"/>
        <v>2275.0269720000006</v>
      </c>
      <c r="E535" s="31">
        <f t="shared" si="105"/>
        <v>1813.8476580000001</v>
      </c>
      <c r="F535" s="12">
        <f t="shared" si="106"/>
        <v>25.425471205697054</v>
      </c>
      <c r="G535" s="31">
        <f t="shared" si="105"/>
        <v>95552</v>
      </c>
      <c r="H535" s="31">
        <f t="shared" si="105"/>
        <v>20844595.937699996</v>
      </c>
      <c r="I535" s="31">
        <f t="shared" si="105"/>
        <v>1588</v>
      </c>
      <c r="J535" s="31">
        <f t="shared" si="105"/>
        <v>81.472458000000003</v>
      </c>
      <c r="K535" s="31">
        <f t="shared" si="105"/>
        <v>675.12503700000002</v>
      </c>
      <c r="L535" s="31">
        <f t="shared" si="105"/>
        <v>461.38717100000002</v>
      </c>
      <c r="M535" s="31">
        <f t="shared" si="107"/>
        <v>46.325056142490787</v>
      </c>
      <c r="N535" s="205">
        <f t="shared" si="108"/>
        <v>7.7267041545077717</v>
      </c>
    </row>
    <row r="536" spans="1:14" ht="14.25" thickBot="1">
      <c r="A536" s="219"/>
      <c r="B536" s="212" t="s">
        <v>27</v>
      </c>
      <c r="C536" s="31">
        <f t="shared" si="105"/>
        <v>12.906193</v>
      </c>
      <c r="D536" s="31">
        <f t="shared" si="105"/>
        <v>362.07808399999999</v>
      </c>
      <c r="E536" s="31">
        <f t="shared" si="105"/>
        <v>140.959935</v>
      </c>
      <c r="F536" s="12">
        <f t="shared" si="106"/>
        <v>156.86595556389835</v>
      </c>
      <c r="G536" s="31">
        <f t="shared" si="105"/>
        <v>194</v>
      </c>
      <c r="H536" s="31">
        <f t="shared" si="105"/>
        <v>128993.24425299998</v>
      </c>
      <c r="I536" s="31">
        <f t="shared" si="105"/>
        <v>2</v>
      </c>
      <c r="J536" s="31">
        <f t="shared" si="105"/>
        <v>0</v>
      </c>
      <c r="K536" s="31">
        <f t="shared" si="105"/>
        <v>6.3800000000000008</v>
      </c>
      <c r="L536" s="31">
        <f t="shared" si="105"/>
        <v>0.35</v>
      </c>
      <c r="M536" s="31">
        <f t="shared" si="107"/>
        <v>1722.8571428571431</v>
      </c>
      <c r="N536" s="205">
        <f t="shared" si="108"/>
        <v>1.2297305791673985</v>
      </c>
    </row>
    <row r="537" spans="1:14" ht="14.25" thickBot="1">
      <c r="A537" s="219"/>
      <c r="B537" s="14" t="s">
        <v>28</v>
      </c>
      <c r="C537" s="31">
        <f t="shared" si="105"/>
        <v>0.56150900000000004</v>
      </c>
      <c r="D537" s="31">
        <f t="shared" si="105"/>
        <v>117.93231400000001</v>
      </c>
      <c r="E537" s="31">
        <f t="shared" si="105"/>
        <v>49.72</v>
      </c>
      <c r="F537" s="12">
        <f t="shared" si="106"/>
        <v>137.19290828640388</v>
      </c>
      <c r="G537" s="31">
        <f t="shared" si="105"/>
        <v>34</v>
      </c>
      <c r="H537" s="31">
        <f t="shared" si="105"/>
        <v>28884.41</v>
      </c>
      <c r="I537" s="31">
        <f t="shared" si="105"/>
        <v>1</v>
      </c>
      <c r="J537" s="31">
        <f t="shared" si="105"/>
        <v>0</v>
      </c>
      <c r="K537" s="31">
        <f t="shared" si="105"/>
        <v>3.68</v>
      </c>
      <c r="L537" s="31">
        <f t="shared" si="105"/>
        <v>0</v>
      </c>
      <c r="M537" s="31" t="e">
        <f t="shared" si="107"/>
        <v>#DIV/0!</v>
      </c>
      <c r="N537" s="205">
        <f t="shared" si="108"/>
        <v>0.40053507573734154</v>
      </c>
    </row>
    <row r="538" spans="1:14" ht="14.25" thickBot="1">
      <c r="A538" s="219"/>
      <c r="B538" s="14" t="s">
        <v>29</v>
      </c>
      <c r="C538" s="31">
        <f t="shared" si="105"/>
        <v>2.5901999999999998</v>
      </c>
      <c r="D538" s="31">
        <f t="shared" si="105"/>
        <v>26.508045000000003</v>
      </c>
      <c r="E538" s="31">
        <f t="shared" si="105"/>
        <v>23.736447000000002</v>
      </c>
      <c r="F538" s="12">
        <f t="shared" si="106"/>
        <v>11.67654956952909</v>
      </c>
      <c r="G538" s="31">
        <f t="shared" si="105"/>
        <v>29</v>
      </c>
      <c r="H538" s="31">
        <f t="shared" si="105"/>
        <v>8330.3771450000004</v>
      </c>
      <c r="I538" s="31">
        <f t="shared" si="105"/>
        <v>1</v>
      </c>
      <c r="J538" s="31">
        <f t="shared" si="105"/>
        <v>0</v>
      </c>
      <c r="K538" s="31">
        <f t="shared" si="105"/>
        <v>2.7</v>
      </c>
      <c r="L538" s="31">
        <f t="shared" si="105"/>
        <v>0</v>
      </c>
      <c r="M538" s="31" t="e">
        <f t="shared" si="107"/>
        <v>#DIV/0!</v>
      </c>
      <c r="N538" s="205">
        <f t="shared" si="108"/>
        <v>9.0029623362803332E-2</v>
      </c>
    </row>
    <row r="539" spans="1:14" ht="14.25" thickBot="1">
      <c r="A539" s="219"/>
      <c r="B539" s="14" t="s">
        <v>30</v>
      </c>
      <c r="C539" s="31">
        <f t="shared" si="105"/>
        <v>9.4935629999999911</v>
      </c>
      <c r="D539" s="31">
        <f t="shared" si="105"/>
        <v>209.230795</v>
      </c>
      <c r="E539" s="31">
        <f t="shared" si="105"/>
        <v>61.84</v>
      </c>
      <c r="F539" s="12">
        <f t="shared" si="106"/>
        <v>238.34216526520052</v>
      </c>
      <c r="G539" s="31">
        <f t="shared" si="105"/>
        <v>92</v>
      </c>
      <c r="H539" s="31">
        <f t="shared" si="105"/>
        <v>61840.148608000003</v>
      </c>
      <c r="I539" s="31">
        <f t="shared" si="105"/>
        <v>0</v>
      </c>
      <c r="J539" s="31">
        <f t="shared" si="105"/>
        <v>0</v>
      </c>
      <c r="K539" s="31">
        <f t="shared" si="105"/>
        <v>0</v>
      </c>
      <c r="L539" s="31">
        <f t="shared" si="105"/>
        <v>0</v>
      </c>
      <c r="M539" s="31" t="e">
        <f t="shared" si="107"/>
        <v>#DIV/0!</v>
      </c>
      <c r="N539" s="205">
        <f t="shared" si="108"/>
        <v>0.71061331266601946</v>
      </c>
    </row>
    <row r="540" spans="1:14" ht="14.25" thickBot="1">
      <c r="A540" s="219"/>
      <c r="B540" s="35" t="s">
        <v>31</v>
      </c>
      <c r="C540" s="36">
        <f t="shared" ref="C540:L540" si="109">C528+C530+C531+C532+C533+C534+C535+C536</f>
        <v>3891.5844530000008</v>
      </c>
      <c r="D540" s="36">
        <f t="shared" si="109"/>
        <v>29443.691986999998</v>
      </c>
      <c r="E540" s="36">
        <f t="shared" si="109"/>
        <v>33360.159642999992</v>
      </c>
      <c r="F540" s="201">
        <f t="shared" si="106"/>
        <v>-11.73995477812946</v>
      </c>
      <c r="G540" s="36">
        <f t="shared" si="109"/>
        <v>252036</v>
      </c>
      <c r="H540" s="36">
        <f t="shared" si="109"/>
        <v>35621592.918980993</v>
      </c>
      <c r="I540" s="36">
        <f t="shared" si="109"/>
        <v>22843</v>
      </c>
      <c r="J540" s="36">
        <f t="shared" si="109"/>
        <v>1723.7333049999993</v>
      </c>
      <c r="K540" s="36">
        <f t="shared" si="109"/>
        <v>17893.567610999999</v>
      </c>
      <c r="L540" s="36">
        <f t="shared" si="109"/>
        <v>13033.224760823683</v>
      </c>
      <c r="M540" s="36">
        <f t="shared" si="107"/>
        <v>37.29194377730618</v>
      </c>
      <c r="N540" s="210">
        <f t="shared" si="108"/>
        <v>100</v>
      </c>
    </row>
    <row r="541" spans="1:14" ht="14.25" thickBot="1">
      <c r="A541" s="219" t="s">
        <v>69</v>
      </c>
      <c r="B541" s="212" t="s">
        <v>19</v>
      </c>
      <c r="C541" s="31">
        <f t="shared" ref="C541:L552" si="110">C381</f>
        <v>1097.0777439999999</v>
      </c>
      <c r="D541" s="31">
        <f t="shared" si="110"/>
        <v>7619.5181909999992</v>
      </c>
      <c r="E541" s="31">
        <f t="shared" si="110"/>
        <v>9627.4121619999987</v>
      </c>
      <c r="F541" s="12">
        <f t="shared" si="106"/>
        <v>-20.856009249560159</v>
      </c>
      <c r="G541" s="31">
        <f t="shared" si="110"/>
        <v>53897</v>
      </c>
      <c r="H541" s="31">
        <f t="shared" si="110"/>
        <v>5353517.2575180065</v>
      </c>
      <c r="I541" s="31">
        <f t="shared" si="110"/>
        <v>6495</v>
      </c>
      <c r="J541" s="31">
        <f t="shared" si="110"/>
        <v>683.40201300000001</v>
      </c>
      <c r="K541" s="31">
        <f t="shared" si="110"/>
        <v>4546.2951400000002</v>
      </c>
      <c r="L541" s="31">
        <f t="shared" si="110"/>
        <v>5021.8609232238769</v>
      </c>
      <c r="M541" s="31">
        <f t="shared" si="107"/>
        <v>-9.469911462991659</v>
      </c>
      <c r="N541" s="208">
        <f t="shared" ref="N541:N553" si="111">N381</f>
        <v>50.817256788865031</v>
      </c>
    </row>
    <row r="542" spans="1:14" ht="14.25" thickBot="1">
      <c r="A542" s="219"/>
      <c r="B542" s="212" t="s">
        <v>20</v>
      </c>
      <c r="C542" s="31">
        <f t="shared" si="110"/>
        <v>389.36206800000014</v>
      </c>
      <c r="D542" s="31">
        <f t="shared" si="110"/>
        <v>1970.9296599999998</v>
      </c>
      <c r="E542" s="31">
        <f t="shared" si="110"/>
        <v>2221.310426</v>
      </c>
      <c r="F542" s="12">
        <f t="shared" si="106"/>
        <v>-11.271759366423655</v>
      </c>
      <c r="G542" s="31">
        <f t="shared" si="110"/>
        <v>23073</v>
      </c>
      <c r="H542" s="31">
        <f t="shared" si="110"/>
        <v>461452.60000000003</v>
      </c>
      <c r="I542" s="31">
        <f t="shared" si="110"/>
        <v>2588</v>
      </c>
      <c r="J542" s="31">
        <f t="shared" si="110"/>
        <v>247.30404199999998</v>
      </c>
      <c r="K542" s="31">
        <f t="shared" si="110"/>
        <v>1539.9441049999998</v>
      </c>
      <c r="L542" s="31">
        <f t="shared" si="110"/>
        <v>1736.4503849980472</v>
      </c>
      <c r="M542" s="31">
        <f t="shared" si="107"/>
        <v>-11.316550227737626</v>
      </c>
      <c r="N542" s="205">
        <f t="shared" si="111"/>
        <v>13.144825713955754</v>
      </c>
    </row>
    <row r="543" spans="1:14" ht="14.25" thickBot="1">
      <c r="A543" s="219"/>
      <c r="B543" s="212" t="s">
        <v>21</v>
      </c>
      <c r="C543" s="31">
        <f t="shared" si="110"/>
        <v>3.0658240000000139</v>
      </c>
      <c r="D543" s="31">
        <f t="shared" si="110"/>
        <v>689.46531999999991</v>
      </c>
      <c r="E543" s="31">
        <f t="shared" si="110"/>
        <v>258.47267899999997</v>
      </c>
      <c r="F543" s="12">
        <f t="shared" si="106"/>
        <v>166.74591785385564</v>
      </c>
      <c r="G543" s="31">
        <f t="shared" si="110"/>
        <v>636</v>
      </c>
      <c r="H543" s="31">
        <f t="shared" si="110"/>
        <v>338336.21768599993</v>
      </c>
      <c r="I543" s="31">
        <f t="shared" si="110"/>
        <v>29</v>
      </c>
      <c r="J543" s="31">
        <f t="shared" si="110"/>
        <v>0</v>
      </c>
      <c r="K543" s="31">
        <f t="shared" si="110"/>
        <v>489.88274899999999</v>
      </c>
      <c r="L543" s="31">
        <f t="shared" si="110"/>
        <v>33.880000000000003</v>
      </c>
      <c r="M543" s="31">
        <f t="shared" si="107"/>
        <v>1345.9349144037778</v>
      </c>
      <c r="N543" s="205">
        <f t="shared" si="111"/>
        <v>4.5982876259605998</v>
      </c>
    </row>
    <row r="544" spans="1:14" ht="14.25" thickBot="1">
      <c r="A544" s="219"/>
      <c r="B544" s="212" t="s">
        <v>22</v>
      </c>
      <c r="C544" s="31">
        <f t="shared" si="110"/>
        <v>5.8979549999999898</v>
      </c>
      <c r="D544" s="31">
        <f t="shared" si="110"/>
        <v>130.31050200000001</v>
      </c>
      <c r="E544" s="31">
        <f t="shared" si="110"/>
        <v>101.62099599999999</v>
      </c>
      <c r="F544" s="12">
        <f t="shared" si="106"/>
        <v>28.231868540237514</v>
      </c>
      <c r="G544" s="31">
        <f t="shared" si="110"/>
        <v>8131</v>
      </c>
      <c r="H544" s="31">
        <f t="shared" si="110"/>
        <v>494930.64369999996</v>
      </c>
      <c r="I544" s="31">
        <f t="shared" si="110"/>
        <v>423</v>
      </c>
      <c r="J544" s="31">
        <f t="shared" si="110"/>
        <v>12.977321000000002</v>
      </c>
      <c r="K544" s="31">
        <f t="shared" si="110"/>
        <v>57.697340999999994</v>
      </c>
      <c r="L544" s="31">
        <f t="shared" si="110"/>
        <v>38.319200000000002</v>
      </c>
      <c r="M544" s="31">
        <f t="shared" si="107"/>
        <v>50.570317230004783</v>
      </c>
      <c r="N544" s="205">
        <f t="shared" si="111"/>
        <v>0.86908674228794314</v>
      </c>
    </row>
    <row r="545" spans="1:14" ht="14.25" thickBot="1">
      <c r="A545" s="219"/>
      <c r="B545" s="212" t="s">
        <v>23</v>
      </c>
      <c r="C545" s="31">
        <f t="shared" si="110"/>
        <v>4.0692880000000002</v>
      </c>
      <c r="D545" s="31">
        <f t="shared" si="110"/>
        <v>37.276626999999998</v>
      </c>
      <c r="E545" s="31">
        <f t="shared" si="110"/>
        <v>26.35829</v>
      </c>
      <c r="F545" s="12">
        <f t="shared" si="106"/>
        <v>41.422781978648828</v>
      </c>
      <c r="G545" s="31">
        <f t="shared" si="110"/>
        <v>1919</v>
      </c>
      <c r="H545" s="31">
        <f t="shared" si="110"/>
        <v>208261.13592000003</v>
      </c>
      <c r="I545" s="31">
        <f t="shared" si="110"/>
        <v>0</v>
      </c>
      <c r="J545" s="31">
        <f t="shared" si="110"/>
        <v>0</v>
      </c>
      <c r="K545" s="31">
        <f t="shared" si="110"/>
        <v>0</v>
      </c>
      <c r="L545" s="31">
        <f t="shared" si="110"/>
        <v>1.6400000000000001</v>
      </c>
      <c r="M545" s="31">
        <f t="shared" si="107"/>
        <v>-100</v>
      </c>
      <c r="N545" s="205">
        <f t="shared" si="111"/>
        <v>0.24861098549764449</v>
      </c>
    </row>
    <row r="546" spans="1:14" ht="14.25" thickBot="1">
      <c r="A546" s="219"/>
      <c r="B546" s="212" t="s">
        <v>24</v>
      </c>
      <c r="C546" s="31">
        <f t="shared" si="110"/>
        <v>169.05769599999999</v>
      </c>
      <c r="D546" s="31">
        <f t="shared" si="110"/>
        <v>716.55679799999996</v>
      </c>
      <c r="E546" s="31">
        <f t="shared" si="110"/>
        <v>649.69133999999997</v>
      </c>
      <c r="F546" s="12">
        <f t="shared" si="106"/>
        <v>10.29188075679137</v>
      </c>
      <c r="G546" s="31">
        <f t="shared" si="110"/>
        <v>1146</v>
      </c>
      <c r="H546" s="31">
        <f t="shared" si="110"/>
        <v>790889.90179999999</v>
      </c>
      <c r="I546" s="31">
        <f t="shared" si="110"/>
        <v>397</v>
      </c>
      <c r="J546" s="31">
        <f t="shared" si="110"/>
        <v>52.69898700000001</v>
      </c>
      <c r="K546" s="31">
        <f t="shared" si="110"/>
        <v>301.61423399999995</v>
      </c>
      <c r="L546" s="31">
        <f t="shared" si="110"/>
        <v>287.10999999999996</v>
      </c>
      <c r="M546" s="31">
        <f t="shared" si="107"/>
        <v>5.051803838250148</v>
      </c>
      <c r="N546" s="205">
        <f t="shared" si="111"/>
        <v>4.778970257041137</v>
      </c>
    </row>
    <row r="547" spans="1:14" ht="14.25" thickBot="1">
      <c r="A547" s="219"/>
      <c r="B547" s="212" t="s">
        <v>25</v>
      </c>
      <c r="C547" s="31">
        <f t="shared" si="110"/>
        <v>203.89096599999999</v>
      </c>
      <c r="D547" s="31">
        <f t="shared" si="110"/>
        <v>4289.3161280000004</v>
      </c>
      <c r="E547" s="31">
        <f t="shared" si="110"/>
        <v>4704.5810000000001</v>
      </c>
      <c r="F547" s="12">
        <f t="shared" si="106"/>
        <v>-8.8268194765910017</v>
      </c>
      <c r="G547" s="31">
        <f t="shared" si="110"/>
        <v>971</v>
      </c>
      <c r="H547" s="31">
        <f t="shared" si="110"/>
        <v>142522.34</v>
      </c>
      <c r="I547" s="31">
        <f t="shared" si="110"/>
        <v>2547</v>
      </c>
      <c r="J547" s="31">
        <f t="shared" si="110"/>
        <v>28.959890999999999</v>
      </c>
      <c r="K547" s="31">
        <f t="shared" si="110"/>
        <v>712.27082700000005</v>
      </c>
      <c r="L547" s="31">
        <f t="shared" si="110"/>
        <v>833.55000000000007</v>
      </c>
      <c r="M547" s="31">
        <f t="shared" si="107"/>
        <v>-14.549717833363326</v>
      </c>
      <c r="N547" s="205">
        <f t="shared" si="111"/>
        <v>28.606963545629299</v>
      </c>
    </row>
    <row r="548" spans="1:14" ht="14.25" thickBot="1">
      <c r="A548" s="219"/>
      <c r="B548" s="212" t="s">
        <v>26</v>
      </c>
      <c r="C548" s="31">
        <f t="shared" si="110"/>
        <v>406.03355100000044</v>
      </c>
      <c r="D548" s="31">
        <f t="shared" si="110"/>
        <v>1489.1330650000002</v>
      </c>
      <c r="E548" s="31">
        <f t="shared" si="110"/>
        <v>1173.1547340000004</v>
      </c>
      <c r="F548" s="12">
        <f t="shared" si="106"/>
        <v>26.934071170870773</v>
      </c>
      <c r="G548" s="31">
        <f t="shared" si="110"/>
        <v>90368</v>
      </c>
      <c r="H548" s="31">
        <f t="shared" si="110"/>
        <v>10800157.449999999</v>
      </c>
      <c r="I548" s="31">
        <f t="shared" si="110"/>
        <v>1345</v>
      </c>
      <c r="J548" s="31">
        <f t="shared" si="110"/>
        <v>89.386638999999988</v>
      </c>
      <c r="K548" s="31">
        <f t="shared" si="110"/>
        <v>1080.8369839999998</v>
      </c>
      <c r="L548" s="31">
        <f t="shared" si="110"/>
        <v>422.37997300000001</v>
      </c>
      <c r="M548" s="31">
        <f t="shared" si="107"/>
        <v>155.89210026300177</v>
      </c>
      <c r="N548" s="205">
        <f t="shared" si="111"/>
        <v>9.9315541297976875</v>
      </c>
    </row>
    <row r="549" spans="1:14" ht="14.25" thickBot="1">
      <c r="A549" s="219"/>
      <c r="B549" s="212" t="s">
        <v>27</v>
      </c>
      <c r="C549" s="31">
        <f t="shared" si="110"/>
        <v>1.5670359999999999</v>
      </c>
      <c r="D549" s="31">
        <f t="shared" si="110"/>
        <v>22.38147</v>
      </c>
      <c r="E549" s="31">
        <f t="shared" si="110"/>
        <v>5.7306089999999994</v>
      </c>
      <c r="F549" s="12">
        <f t="shared" si="106"/>
        <v>290.56006089405162</v>
      </c>
      <c r="G549" s="31">
        <f t="shared" si="110"/>
        <v>26</v>
      </c>
      <c r="H549" s="31">
        <f t="shared" si="110"/>
        <v>20096.790999999997</v>
      </c>
      <c r="I549" s="31">
        <f t="shared" si="110"/>
        <v>2</v>
      </c>
      <c r="J549" s="31">
        <f t="shared" si="110"/>
        <v>0</v>
      </c>
      <c r="K549" s="31">
        <f t="shared" si="110"/>
        <v>0.06</v>
      </c>
      <c r="L549" s="31">
        <f t="shared" si="110"/>
        <v>0.94</v>
      </c>
      <c r="M549" s="31">
        <f t="shared" si="107"/>
        <v>-93.617021276595736</v>
      </c>
      <c r="N549" s="205">
        <f t="shared" si="111"/>
        <v>0.14926992492067392</v>
      </c>
    </row>
    <row r="550" spans="1:14" ht="14.25" thickBot="1">
      <c r="A550" s="219"/>
      <c r="B550" s="14" t="s">
        <v>28</v>
      </c>
      <c r="C550" s="31">
        <f t="shared" si="110"/>
        <v>0</v>
      </c>
      <c r="D550" s="31">
        <f t="shared" si="110"/>
        <v>0</v>
      </c>
      <c r="E550" s="31">
        <f t="shared" si="110"/>
        <v>0</v>
      </c>
      <c r="F550" s="12" t="e">
        <f t="shared" si="106"/>
        <v>#DIV/0!</v>
      </c>
      <c r="G550" s="31">
        <f t="shared" si="110"/>
        <v>0</v>
      </c>
      <c r="H550" s="31">
        <f t="shared" si="110"/>
        <v>0</v>
      </c>
      <c r="I550" s="31">
        <f t="shared" si="110"/>
        <v>0</v>
      </c>
      <c r="J550" s="31">
        <f t="shared" si="110"/>
        <v>0</v>
      </c>
      <c r="K550" s="31">
        <f t="shared" si="110"/>
        <v>0</v>
      </c>
      <c r="L550" s="31">
        <f t="shared" si="110"/>
        <v>0</v>
      </c>
      <c r="M550" s="31" t="e">
        <f t="shared" si="107"/>
        <v>#DIV/0!</v>
      </c>
      <c r="N550" s="205">
        <f t="shared" si="111"/>
        <v>0</v>
      </c>
    </row>
    <row r="551" spans="1:14" ht="14.25" thickBot="1">
      <c r="A551" s="219"/>
      <c r="B551" s="14" t="s">
        <v>29</v>
      </c>
      <c r="C551" s="31">
        <f t="shared" si="110"/>
        <v>0</v>
      </c>
      <c r="D551" s="31">
        <f t="shared" si="110"/>
        <v>4</v>
      </c>
      <c r="E551" s="31">
        <f t="shared" si="110"/>
        <v>4.2866040000000005</v>
      </c>
      <c r="F551" s="12">
        <f t="shared" si="106"/>
        <v>-6.6860386450439666</v>
      </c>
      <c r="G551" s="31">
        <f t="shared" si="110"/>
        <v>3</v>
      </c>
      <c r="H551" s="31">
        <f t="shared" si="110"/>
        <v>3002.06</v>
      </c>
      <c r="I551" s="31">
        <f t="shared" si="110"/>
        <v>0</v>
      </c>
      <c r="J551" s="31">
        <f t="shared" si="110"/>
        <v>0</v>
      </c>
      <c r="K551" s="31">
        <f t="shared" si="110"/>
        <v>0</v>
      </c>
      <c r="L551" s="31">
        <f t="shared" si="110"/>
        <v>0</v>
      </c>
      <c r="M551" s="31" t="e">
        <f t="shared" si="107"/>
        <v>#DIV/0!</v>
      </c>
      <c r="N551" s="205">
        <f t="shared" si="111"/>
        <v>2.6677412148652241E-2</v>
      </c>
    </row>
    <row r="552" spans="1:14" ht="14.25" thickBot="1">
      <c r="A552" s="219"/>
      <c r="B552" s="14" t="s">
        <v>30</v>
      </c>
      <c r="C552" s="31">
        <f t="shared" si="110"/>
        <v>1.1853150000000001</v>
      </c>
      <c r="D552" s="31">
        <f t="shared" si="110"/>
        <v>17.326063999999999</v>
      </c>
      <c r="E552" s="31">
        <f t="shared" si="110"/>
        <v>0</v>
      </c>
      <c r="F552" s="12" t="e">
        <f t="shared" si="106"/>
        <v>#DIV/0!</v>
      </c>
      <c r="G552" s="31">
        <f t="shared" si="110"/>
        <v>14</v>
      </c>
      <c r="H552" s="31">
        <f t="shared" si="110"/>
        <v>16019.761</v>
      </c>
      <c r="I552" s="31">
        <f t="shared" si="110"/>
        <v>0</v>
      </c>
      <c r="J552" s="31">
        <f t="shared" si="110"/>
        <v>0</v>
      </c>
      <c r="K552" s="31">
        <f t="shared" si="110"/>
        <v>0</v>
      </c>
      <c r="L552" s="31">
        <f t="shared" si="110"/>
        <v>0</v>
      </c>
      <c r="M552" s="31" t="e">
        <f t="shared" si="107"/>
        <v>#DIV/0!</v>
      </c>
      <c r="N552" s="205">
        <f t="shared" si="111"/>
        <v>0.11555363756048155</v>
      </c>
    </row>
    <row r="553" spans="1:14" ht="14.25" thickBot="1">
      <c r="A553" s="219"/>
      <c r="B553" s="35" t="s">
        <v>31</v>
      </c>
      <c r="C553" s="36">
        <f t="shared" ref="C553:L553" si="112">C541+C543+C544+C545+C546+C547+C548+C549</f>
        <v>1890.6600600000002</v>
      </c>
      <c r="D553" s="36">
        <f t="shared" si="112"/>
        <v>14993.958100999998</v>
      </c>
      <c r="E553" s="36">
        <f t="shared" si="112"/>
        <v>16547.021809999998</v>
      </c>
      <c r="F553" s="201">
        <f t="shared" si="106"/>
        <v>-9.3857597266320418</v>
      </c>
      <c r="G553" s="36">
        <f t="shared" si="112"/>
        <v>157094</v>
      </c>
      <c r="H553" s="36">
        <f t="shared" si="112"/>
        <v>18148711.737624008</v>
      </c>
      <c r="I553" s="36">
        <f t="shared" si="112"/>
        <v>11238</v>
      </c>
      <c r="J553" s="36">
        <f t="shared" si="112"/>
        <v>867.42485099999988</v>
      </c>
      <c r="K553" s="36">
        <f t="shared" si="112"/>
        <v>7188.6572750000005</v>
      </c>
      <c r="L553" s="36">
        <f t="shared" si="112"/>
        <v>6639.6800962238767</v>
      </c>
      <c r="M553" s="36">
        <f t="shared" si="107"/>
        <v>8.2681269401569288</v>
      </c>
      <c r="N553" s="210">
        <f t="shared" si="111"/>
        <v>100</v>
      </c>
    </row>
    <row r="554" spans="1:14">
      <c r="A554" s="259" t="s">
        <v>70</v>
      </c>
      <c r="B554" s="212" t="s">
        <v>19</v>
      </c>
      <c r="C554" s="31">
        <f t="shared" ref="C554:L565" si="113">C506</f>
        <v>776.53635499999996</v>
      </c>
      <c r="D554" s="31">
        <f t="shared" si="113"/>
        <v>6077.1718320000009</v>
      </c>
      <c r="E554" s="31">
        <f t="shared" si="113"/>
        <v>6909.3928309999992</v>
      </c>
      <c r="F554" s="12">
        <f t="shared" si="106"/>
        <v>-12.044777585464781</v>
      </c>
      <c r="G554" s="31">
        <f t="shared" si="113"/>
        <v>47832</v>
      </c>
      <c r="H554" s="31">
        <f t="shared" si="113"/>
        <v>4489562.0265230006</v>
      </c>
      <c r="I554" s="31">
        <f t="shared" si="113"/>
        <v>4995</v>
      </c>
      <c r="J554" s="31">
        <f t="shared" si="113"/>
        <v>429.42759199999989</v>
      </c>
      <c r="K554" s="31">
        <f t="shared" si="113"/>
        <v>3286.383077</v>
      </c>
      <c r="L554" s="31">
        <f t="shared" si="113"/>
        <v>2587.0307730173568</v>
      </c>
      <c r="M554" s="31">
        <f t="shared" si="107"/>
        <v>27.033010634309573</v>
      </c>
      <c r="N554" s="208">
        <f t="shared" ref="N554:N566" si="114">N506</f>
        <v>48.086134472229645</v>
      </c>
    </row>
    <row r="555" spans="1:14">
      <c r="A555" s="259"/>
      <c r="B555" s="212" t="s">
        <v>20</v>
      </c>
      <c r="C555" s="31">
        <f t="shared" si="113"/>
        <v>289.94740999999993</v>
      </c>
      <c r="D555" s="31">
        <f t="shared" si="113"/>
        <v>1747.5749050000002</v>
      </c>
      <c r="E555" s="31">
        <f t="shared" si="113"/>
        <v>1723.249546</v>
      </c>
      <c r="F555" s="12">
        <f t="shared" si="106"/>
        <v>1.4115981667579189</v>
      </c>
      <c r="G555" s="31">
        <f t="shared" si="113"/>
        <v>21228</v>
      </c>
      <c r="H555" s="31">
        <f t="shared" si="113"/>
        <v>424559</v>
      </c>
      <c r="I555" s="31">
        <f t="shared" si="113"/>
        <v>2146</v>
      </c>
      <c r="J555" s="31">
        <f t="shared" si="113"/>
        <v>129.405767</v>
      </c>
      <c r="K555" s="31">
        <f t="shared" si="113"/>
        <v>1188.8172690000001</v>
      </c>
      <c r="L555" s="31">
        <f t="shared" si="113"/>
        <v>967.73350000000005</v>
      </c>
      <c r="M555" s="31">
        <f t="shared" si="107"/>
        <v>22.845521933466191</v>
      </c>
      <c r="N555" s="205">
        <f t="shared" si="114"/>
        <v>13.827833769588885</v>
      </c>
    </row>
    <row r="556" spans="1:14">
      <c r="A556" s="259"/>
      <c r="B556" s="212" t="s">
        <v>21</v>
      </c>
      <c r="C556" s="31">
        <f t="shared" si="113"/>
        <v>10.939016999999989</v>
      </c>
      <c r="D556" s="31">
        <f t="shared" si="113"/>
        <v>598.279988</v>
      </c>
      <c r="E556" s="31">
        <f t="shared" si="113"/>
        <v>194.50756000000001</v>
      </c>
      <c r="F556" s="12">
        <f t="shared" si="106"/>
        <v>207.58700998562728</v>
      </c>
      <c r="G556" s="31">
        <f t="shared" si="113"/>
        <v>803</v>
      </c>
      <c r="H556" s="31">
        <f t="shared" si="113"/>
        <v>292968.01661200001</v>
      </c>
      <c r="I556" s="31">
        <f t="shared" si="113"/>
        <v>40</v>
      </c>
      <c r="J556" s="31">
        <f t="shared" si="113"/>
        <v>2.72643100000005</v>
      </c>
      <c r="K556" s="31">
        <f t="shared" si="113"/>
        <v>430.26012800000001</v>
      </c>
      <c r="L556" s="31">
        <f t="shared" si="113"/>
        <v>73.14</v>
      </c>
      <c r="M556" s="31">
        <f t="shared" si="107"/>
        <v>488.26924801750067</v>
      </c>
      <c r="N556" s="205">
        <f t="shared" si="114"/>
        <v>4.733940844576062</v>
      </c>
    </row>
    <row r="557" spans="1:14">
      <c r="A557" s="259"/>
      <c r="B557" s="212" t="s">
        <v>22</v>
      </c>
      <c r="C557" s="31">
        <f t="shared" si="113"/>
        <v>22.003942999999992</v>
      </c>
      <c r="D557" s="31">
        <f t="shared" si="113"/>
        <v>378.62717800000001</v>
      </c>
      <c r="E557" s="31">
        <f t="shared" si="113"/>
        <v>333.16149899999999</v>
      </c>
      <c r="F557" s="12">
        <f t="shared" si="106"/>
        <v>13.646738634706415</v>
      </c>
      <c r="G557" s="31">
        <f t="shared" si="113"/>
        <v>25062</v>
      </c>
      <c r="H557" s="31">
        <f t="shared" si="113"/>
        <v>1286003.5934000001</v>
      </c>
      <c r="I557" s="31">
        <f t="shared" si="113"/>
        <v>1915</v>
      </c>
      <c r="J557" s="31">
        <f t="shared" si="113"/>
        <v>52.218765000000005</v>
      </c>
      <c r="K557" s="31">
        <f t="shared" si="113"/>
        <v>249.19001900000001</v>
      </c>
      <c r="L557" s="31">
        <f t="shared" si="113"/>
        <v>207.39589999999998</v>
      </c>
      <c r="M557" s="31">
        <f t="shared" si="107"/>
        <v>20.151854014471851</v>
      </c>
      <c r="N557" s="205">
        <f t="shared" si="114"/>
        <v>2.995919467058576</v>
      </c>
    </row>
    <row r="558" spans="1:14">
      <c r="A558" s="259"/>
      <c r="B558" s="212" t="s">
        <v>23</v>
      </c>
      <c r="C558" s="31">
        <f t="shared" si="113"/>
        <v>1.1100270000000001</v>
      </c>
      <c r="D558" s="31">
        <f t="shared" si="113"/>
        <v>12.803398</v>
      </c>
      <c r="E558" s="31">
        <f t="shared" si="113"/>
        <v>10.969464</v>
      </c>
      <c r="F558" s="12">
        <f t="shared" si="106"/>
        <v>16.718537934032138</v>
      </c>
      <c r="G558" s="31">
        <f t="shared" si="113"/>
        <v>368</v>
      </c>
      <c r="H558" s="31">
        <f t="shared" si="113"/>
        <v>7051.72</v>
      </c>
      <c r="I558" s="31">
        <f t="shared" si="113"/>
        <v>2</v>
      </c>
      <c r="J558" s="31">
        <f t="shared" si="113"/>
        <v>0</v>
      </c>
      <c r="K558" s="31">
        <f t="shared" si="113"/>
        <v>0</v>
      </c>
      <c r="L558" s="31">
        <f t="shared" si="113"/>
        <v>7.19</v>
      </c>
      <c r="M558" s="31">
        <f t="shared" si="107"/>
        <v>-100</v>
      </c>
      <c r="N558" s="205">
        <f t="shared" si="114"/>
        <v>0.10130796609824674</v>
      </c>
    </row>
    <row r="559" spans="1:14">
      <c r="A559" s="259"/>
      <c r="B559" s="212" t="s">
        <v>24</v>
      </c>
      <c r="C559" s="31">
        <f t="shared" si="113"/>
        <v>39.908007999999995</v>
      </c>
      <c r="D559" s="31">
        <f t="shared" si="113"/>
        <v>396.04432300000008</v>
      </c>
      <c r="E559" s="31">
        <f t="shared" si="113"/>
        <v>365.63224299999996</v>
      </c>
      <c r="F559" s="12">
        <f t="shared" si="106"/>
        <v>8.3176690738404382</v>
      </c>
      <c r="G559" s="31">
        <f t="shared" si="113"/>
        <v>757</v>
      </c>
      <c r="H559" s="31">
        <f t="shared" si="113"/>
        <v>528914.18929999997</v>
      </c>
      <c r="I559" s="31">
        <f t="shared" si="113"/>
        <v>124</v>
      </c>
      <c r="J559" s="31">
        <f t="shared" si="113"/>
        <v>3.369121000000006</v>
      </c>
      <c r="K559" s="31">
        <f t="shared" si="113"/>
        <v>285.54305699999998</v>
      </c>
      <c r="L559" s="31">
        <f t="shared" si="113"/>
        <v>92.509999999999991</v>
      </c>
      <c r="M559" s="31">
        <f t="shared" si="107"/>
        <v>208.66182791049619</v>
      </c>
      <c r="N559" s="205">
        <f t="shared" si="114"/>
        <v>3.1337340952680752</v>
      </c>
    </row>
    <row r="560" spans="1:14">
      <c r="A560" s="259"/>
      <c r="B560" s="212" t="s">
        <v>25</v>
      </c>
      <c r="C560" s="31">
        <f t="shared" si="113"/>
        <v>22.6523350000001</v>
      </c>
      <c r="D560" s="31">
        <f t="shared" si="113"/>
        <v>3813.801821</v>
      </c>
      <c r="E560" s="31">
        <f t="shared" si="113"/>
        <v>3334.2588000000001</v>
      </c>
      <c r="F560" s="12">
        <f t="shared" ref="F560:F579" si="115">(D560-E560)/E560*100</f>
        <v>14.382297528914071</v>
      </c>
      <c r="G560" s="31">
        <f t="shared" si="113"/>
        <v>1193</v>
      </c>
      <c r="H560" s="31">
        <f t="shared" si="113"/>
        <v>255375.45331899999</v>
      </c>
      <c r="I560" s="31">
        <f t="shared" si="113"/>
        <v>2085</v>
      </c>
      <c r="J560" s="31">
        <f t="shared" si="113"/>
        <v>110.50870000000012</v>
      </c>
      <c r="K560" s="31">
        <f t="shared" si="113"/>
        <v>1350.6790000000001</v>
      </c>
      <c r="L560" s="31">
        <f t="shared" si="113"/>
        <v>829.75</v>
      </c>
      <c r="M560" s="31">
        <f t="shared" si="107"/>
        <v>62.781440192829173</v>
      </c>
      <c r="N560" s="205">
        <f t="shared" si="114"/>
        <v>30.177028440988842</v>
      </c>
    </row>
    <row r="561" spans="1:14">
      <c r="A561" s="259"/>
      <c r="B561" s="212" t="s">
        <v>26</v>
      </c>
      <c r="C561" s="31">
        <f t="shared" si="113"/>
        <v>129.26153199999999</v>
      </c>
      <c r="D561" s="31">
        <f t="shared" si="113"/>
        <v>1308.80943</v>
      </c>
      <c r="E561" s="31">
        <f t="shared" si="113"/>
        <v>708.073396</v>
      </c>
      <c r="F561" s="12">
        <f t="shared" si="115"/>
        <v>84.840927140270637</v>
      </c>
      <c r="G561" s="31">
        <f t="shared" si="113"/>
        <v>49228</v>
      </c>
      <c r="H561" s="31">
        <f t="shared" si="113"/>
        <v>9406801.0300000012</v>
      </c>
      <c r="I561" s="31">
        <f t="shared" si="113"/>
        <v>289</v>
      </c>
      <c r="J561" s="31">
        <f t="shared" si="113"/>
        <v>30.393172</v>
      </c>
      <c r="K561" s="31">
        <f t="shared" si="113"/>
        <v>191.71443199999999</v>
      </c>
      <c r="L561" s="31">
        <f t="shared" si="113"/>
        <v>194.336127</v>
      </c>
      <c r="M561" s="31">
        <f t="shared" si="107"/>
        <v>-1.3490517900462309</v>
      </c>
      <c r="N561" s="205">
        <f t="shared" si="114"/>
        <v>10.356064957404715</v>
      </c>
    </row>
    <row r="562" spans="1:14">
      <c r="A562" s="259"/>
      <c r="B562" s="212" t="s">
        <v>27</v>
      </c>
      <c r="C562" s="31">
        <f t="shared" si="113"/>
        <v>0.35018899999999997</v>
      </c>
      <c r="D562" s="31">
        <f t="shared" si="113"/>
        <v>52.558018999999994</v>
      </c>
      <c r="E562" s="31">
        <f t="shared" si="113"/>
        <v>9.7554119999999998</v>
      </c>
      <c r="F562" s="12">
        <f t="shared" si="115"/>
        <v>438.75755324326633</v>
      </c>
      <c r="G562" s="31">
        <f t="shared" si="113"/>
        <v>47</v>
      </c>
      <c r="H562" s="31">
        <f t="shared" si="113"/>
        <v>14791.25</v>
      </c>
      <c r="I562" s="31">
        <f t="shared" si="113"/>
        <v>0</v>
      </c>
      <c r="J562" s="31">
        <f t="shared" si="113"/>
        <v>0</v>
      </c>
      <c r="K562" s="31">
        <f t="shared" si="113"/>
        <v>0</v>
      </c>
      <c r="L562" s="31">
        <f t="shared" si="113"/>
        <v>1.26</v>
      </c>
      <c r="M562" s="31">
        <f t="shared" si="107"/>
        <v>-100</v>
      </c>
      <c r="N562" s="205">
        <f t="shared" si="114"/>
        <v>0.41586975637584706</v>
      </c>
    </row>
    <row r="563" spans="1:14">
      <c r="A563" s="259"/>
      <c r="B563" s="14" t="s">
        <v>28</v>
      </c>
      <c r="C563" s="31">
        <f t="shared" si="113"/>
        <v>0</v>
      </c>
      <c r="D563" s="31">
        <f t="shared" si="113"/>
        <v>0</v>
      </c>
      <c r="E563" s="31">
        <f t="shared" si="113"/>
        <v>0</v>
      </c>
      <c r="F563" s="12" t="e">
        <f t="shared" si="115"/>
        <v>#DIV/0!</v>
      </c>
      <c r="G563" s="31">
        <f t="shared" si="113"/>
        <v>0</v>
      </c>
      <c r="H563" s="31">
        <f t="shared" si="113"/>
        <v>0</v>
      </c>
      <c r="I563" s="31">
        <f t="shared" si="113"/>
        <v>0</v>
      </c>
      <c r="J563" s="31">
        <f t="shared" si="113"/>
        <v>0</v>
      </c>
      <c r="K563" s="31">
        <f t="shared" si="113"/>
        <v>0</v>
      </c>
      <c r="L563" s="31">
        <f t="shared" si="113"/>
        <v>0</v>
      </c>
      <c r="M563" s="31" t="e">
        <f t="shared" si="107"/>
        <v>#DIV/0!</v>
      </c>
      <c r="N563" s="205">
        <f t="shared" si="114"/>
        <v>0</v>
      </c>
    </row>
    <row r="564" spans="1:14">
      <c r="A564" s="259"/>
      <c r="B564" s="14" t="s">
        <v>29</v>
      </c>
      <c r="C564" s="31">
        <f t="shared" si="113"/>
        <v>0</v>
      </c>
      <c r="D564" s="31">
        <f t="shared" si="113"/>
        <v>28.35</v>
      </c>
      <c r="E564" s="31">
        <f t="shared" si="113"/>
        <v>6.13</v>
      </c>
      <c r="F564" s="12">
        <f t="shared" si="115"/>
        <v>362.47960848287113</v>
      </c>
      <c r="G564" s="31">
        <f t="shared" si="113"/>
        <v>7</v>
      </c>
      <c r="H564" s="31">
        <f t="shared" si="113"/>
        <v>10710.38</v>
      </c>
      <c r="I564" s="31">
        <f t="shared" si="113"/>
        <v>0</v>
      </c>
      <c r="J564" s="31">
        <f t="shared" si="113"/>
        <v>0</v>
      </c>
      <c r="K564" s="31">
        <f t="shared" si="113"/>
        <v>0</v>
      </c>
      <c r="L564" s="31">
        <f t="shared" si="113"/>
        <v>0</v>
      </c>
      <c r="M564" s="31" t="e">
        <f t="shared" si="107"/>
        <v>#DIV/0!</v>
      </c>
      <c r="N564" s="205">
        <f t="shared" si="114"/>
        <v>0.22432176511932964</v>
      </c>
    </row>
    <row r="565" spans="1:14">
      <c r="A565" s="259"/>
      <c r="B565" s="14" t="s">
        <v>30</v>
      </c>
      <c r="C565" s="31">
        <f t="shared" si="113"/>
        <v>0.25</v>
      </c>
      <c r="D565" s="31">
        <f t="shared" si="113"/>
        <v>22.88</v>
      </c>
      <c r="E565" s="31">
        <f t="shared" si="113"/>
        <v>1.78</v>
      </c>
      <c r="F565" s="12">
        <f t="shared" si="115"/>
        <v>1185.3932584269662</v>
      </c>
      <c r="G565" s="31">
        <f t="shared" si="113"/>
        <v>25</v>
      </c>
      <c r="H565" s="31">
        <f t="shared" si="113"/>
        <v>3020.57</v>
      </c>
      <c r="I565" s="31">
        <f t="shared" si="113"/>
        <v>0</v>
      </c>
      <c r="J565" s="31">
        <f t="shared" si="113"/>
        <v>0</v>
      </c>
      <c r="K565" s="31">
        <f t="shared" si="113"/>
        <v>0</v>
      </c>
      <c r="L565" s="31">
        <f t="shared" si="113"/>
        <v>1.2</v>
      </c>
      <c r="M565" s="31">
        <f t="shared" si="107"/>
        <v>-100</v>
      </c>
      <c r="N565" s="205">
        <f t="shared" si="114"/>
        <v>0.18103992895697574</v>
      </c>
    </row>
    <row r="566" spans="1:14" ht="14.25" thickBot="1">
      <c r="A566" s="231"/>
      <c r="B566" s="35" t="s">
        <v>31</v>
      </c>
      <c r="C566" s="36">
        <f t="shared" ref="C566:L566" si="116">C554+C556+C557+C558+C559+C560+C561+C562</f>
        <v>1002.7614060000001</v>
      </c>
      <c r="D566" s="36">
        <f t="shared" si="116"/>
        <v>12638.095988999999</v>
      </c>
      <c r="E566" s="36">
        <f t="shared" si="116"/>
        <v>11865.751204999999</v>
      </c>
      <c r="F566" s="201">
        <f t="shared" si="115"/>
        <v>6.5090256036596283</v>
      </c>
      <c r="G566" s="36">
        <f t="shared" si="116"/>
        <v>125290</v>
      </c>
      <c r="H566" s="36">
        <f t="shared" si="116"/>
        <v>16281467.279154001</v>
      </c>
      <c r="I566" s="36">
        <f t="shared" si="116"/>
        <v>9450</v>
      </c>
      <c r="J566" s="36">
        <f t="shared" si="116"/>
        <v>628.6437810000001</v>
      </c>
      <c r="K566" s="36">
        <f t="shared" si="116"/>
        <v>5793.7697129999997</v>
      </c>
      <c r="L566" s="36">
        <f t="shared" si="116"/>
        <v>3992.6128000173571</v>
      </c>
      <c r="M566" s="36">
        <f t="shared" si="107"/>
        <v>45.112236102003486</v>
      </c>
      <c r="N566" s="210">
        <f t="shared" si="114"/>
        <v>100</v>
      </c>
    </row>
    <row r="567" spans="1:14" ht="14.25" thickBot="1">
      <c r="A567" s="262" t="s">
        <v>49</v>
      </c>
      <c r="B567" s="214" t="s">
        <v>19</v>
      </c>
      <c r="C567" s="32">
        <f t="shared" ref="C567:L578" si="117">C528+C541+C554</f>
        <v>4263.084554</v>
      </c>
      <c r="D567" s="32">
        <f t="shared" si="117"/>
        <v>30616.053406999999</v>
      </c>
      <c r="E567" s="32">
        <f t="shared" si="117"/>
        <v>36283.141060999988</v>
      </c>
      <c r="F567" s="26">
        <f t="shared" si="115"/>
        <v>-15.619065737644819</v>
      </c>
      <c r="G567" s="32">
        <f t="shared" si="117"/>
        <v>220693</v>
      </c>
      <c r="H567" s="32">
        <f t="shared" si="117"/>
        <v>20118478.898545004</v>
      </c>
      <c r="I567" s="32">
        <f t="shared" si="117"/>
        <v>27486</v>
      </c>
      <c r="J567" s="32">
        <f t="shared" si="117"/>
        <v>2376.6665079999989</v>
      </c>
      <c r="K567" s="32">
        <f t="shared" si="117"/>
        <v>19564.325965999997</v>
      </c>
      <c r="L567" s="32">
        <f t="shared" si="117"/>
        <v>18037.411348064918</v>
      </c>
      <c r="M567" s="32">
        <f t="shared" si="107"/>
        <v>8.4652647127154914</v>
      </c>
      <c r="N567" s="208">
        <f>D567/D579*100</f>
        <v>53.641091902147629</v>
      </c>
    </row>
    <row r="568" spans="1:14" ht="14.25" thickBot="1">
      <c r="A568" s="262"/>
      <c r="B568" s="212" t="s">
        <v>20</v>
      </c>
      <c r="C568" s="31">
        <f t="shared" si="117"/>
        <v>1455.6541399999999</v>
      </c>
      <c r="D568" s="31">
        <f t="shared" si="117"/>
        <v>7798.4630669999997</v>
      </c>
      <c r="E568" s="31">
        <f t="shared" si="117"/>
        <v>8242.5086240000019</v>
      </c>
      <c r="F568" s="12">
        <f t="shared" si="115"/>
        <v>-5.387262267546304</v>
      </c>
      <c r="G568" s="31">
        <f t="shared" si="117"/>
        <v>99195</v>
      </c>
      <c r="H568" s="31">
        <f t="shared" si="117"/>
        <v>1985820.8</v>
      </c>
      <c r="I568" s="31">
        <f t="shared" si="117"/>
        <v>11511</v>
      </c>
      <c r="J568" s="31">
        <f t="shared" si="117"/>
        <v>790.64208499999995</v>
      </c>
      <c r="K568" s="31">
        <f t="shared" si="117"/>
        <v>6684.8696390000005</v>
      </c>
      <c r="L568" s="31">
        <f t="shared" si="117"/>
        <v>6247.5698350537123</v>
      </c>
      <c r="M568" s="31">
        <f t="shared" si="107"/>
        <v>6.999518460645243</v>
      </c>
      <c r="N568" s="205">
        <f>D568/D579*100</f>
        <v>13.663357210397589</v>
      </c>
    </row>
    <row r="569" spans="1:14" ht="14.25" thickBot="1">
      <c r="A569" s="262"/>
      <c r="B569" s="212" t="s">
        <v>21</v>
      </c>
      <c r="C569" s="31">
        <f t="shared" si="117"/>
        <v>107.70296399999991</v>
      </c>
      <c r="D569" s="31">
        <f t="shared" si="117"/>
        <v>2192.2992510000004</v>
      </c>
      <c r="E569" s="31">
        <f t="shared" si="117"/>
        <v>1350.7360090000002</v>
      </c>
      <c r="F569" s="12">
        <f t="shared" si="115"/>
        <v>62.304050265383871</v>
      </c>
      <c r="G569" s="31">
        <f t="shared" si="117"/>
        <v>3385</v>
      </c>
      <c r="H569" s="31">
        <f t="shared" si="117"/>
        <v>1750068.7086100003</v>
      </c>
      <c r="I569" s="31">
        <f t="shared" si="117"/>
        <v>198</v>
      </c>
      <c r="J569" s="31">
        <f t="shared" si="117"/>
        <v>16.319400000000432</v>
      </c>
      <c r="K569" s="31">
        <f t="shared" si="117"/>
        <v>3191.6413619999994</v>
      </c>
      <c r="L569" s="31">
        <f t="shared" si="117"/>
        <v>1130.3458820000001</v>
      </c>
      <c r="M569" s="31">
        <f t="shared" si="107"/>
        <v>182.35971067128628</v>
      </c>
      <c r="N569" s="205">
        <f>D569/D579*100</f>
        <v>3.8410347681524883</v>
      </c>
    </row>
    <row r="570" spans="1:14" ht="14.25" thickBot="1">
      <c r="A570" s="262"/>
      <c r="B570" s="212" t="s">
        <v>22</v>
      </c>
      <c r="C570" s="31">
        <f t="shared" si="117"/>
        <v>48.05737199999998</v>
      </c>
      <c r="D570" s="31">
        <f t="shared" si="117"/>
        <v>761.27835700000014</v>
      </c>
      <c r="E570" s="31">
        <f t="shared" si="117"/>
        <v>597.57270100000005</v>
      </c>
      <c r="F570" s="12">
        <f t="shared" si="115"/>
        <v>27.395102842892427</v>
      </c>
      <c r="G570" s="31">
        <f t="shared" si="117"/>
        <v>58000</v>
      </c>
      <c r="H570" s="31">
        <f t="shared" si="117"/>
        <v>2405693.7122999998</v>
      </c>
      <c r="I570" s="31">
        <f t="shared" si="117"/>
        <v>3272</v>
      </c>
      <c r="J570" s="31">
        <f t="shared" si="117"/>
        <v>81.485741000000004</v>
      </c>
      <c r="K570" s="31">
        <f t="shared" si="117"/>
        <v>378.04706299999998</v>
      </c>
      <c r="L570" s="31">
        <f t="shared" si="117"/>
        <v>327.20510000000002</v>
      </c>
      <c r="M570" s="31">
        <f t="shared" si="107"/>
        <v>15.538255057760397</v>
      </c>
      <c r="N570" s="205">
        <f>D570/D579*100</f>
        <v>1.3338036019239612</v>
      </c>
    </row>
    <row r="571" spans="1:14" ht="14.25" thickBot="1">
      <c r="A571" s="262"/>
      <c r="B571" s="212" t="s">
        <v>23</v>
      </c>
      <c r="C571" s="31">
        <f t="shared" si="117"/>
        <v>13.773777000000001</v>
      </c>
      <c r="D571" s="31">
        <f t="shared" si="117"/>
        <v>123.51546</v>
      </c>
      <c r="E571" s="31">
        <f t="shared" si="117"/>
        <v>96.459390999999997</v>
      </c>
      <c r="F571" s="12">
        <f t="shared" si="115"/>
        <v>28.049180820558995</v>
      </c>
      <c r="G571" s="31">
        <f t="shared" si="117"/>
        <v>3871</v>
      </c>
      <c r="H571" s="31">
        <f t="shared" si="117"/>
        <v>501390.35223000002</v>
      </c>
      <c r="I571" s="31">
        <f t="shared" si="117"/>
        <v>16</v>
      </c>
      <c r="J571" s="31">
        <f t="shared" si="117"/>
        <v>0</v>
      </c>
      <c r="K571" s="31">
        <f t="shared" si="117"/>
        <v>26.882580000000001</v>
      </c>
      <c r="L571" s="31">
        <f t="shared" si="117"/>
        <v>17.720000000000002</v>
      </c>
      <c r="M571" s="31">
        <f t="shared" si="107"/>
        <v>51.707562076749426</v>
      </c>
      <c r="N571" s="205">
        <f>D571/D579*100</f>
        <v>0.21640621190192974</v>
      </c>
    </row>
    <row r="572" spans="1:14" ht="14.25" thickBot="1">
      <c r="A572" s="262"/>
      <c r="B572" s="212" t="s">
        <v>24</v>
      </c>
      <c r="C572" s="31">
        <f t="shared" si="117"/>
        <v>909.65351199999998</v>
      </c>
      <c r="D572" s="31">
        <f t="shared" si="117"/>
        <v>4685.2882650000001</v>
      </c>
      <c r="E572" s="31">
        <f t="shared" si="117"/>
        <v>3605.9819520000001</v>
      </c>
      <c r="F572" s="12">
        <f t="shared" si="115"/>
        <v>29.930995977430786</v>
      </c>
      <c r="G572" s="31">
        <f t="shared" si="117"/>
        <v>8214</v>
      </c>
      <c r="H572" s="31">
        <f t="shared" si="117"/>
        <v>3552823.886802</v>
      </c>
      <c r="I572" s="31">
        <f t="shared" si="117"/>
        <v>1091</v>
      </c>
      <c r="J572" s="31">
        <f t="shared" si="117"/>
        <v>326.26897999999994</v>
      </c>
      <c r="K572" s="31">
        <f t="shared" si="117"/>
        <v>1994.3597669999999</v>
      </c>
      <c r="L572" s="31">
        <f t="shared" si="117"/>
        <v>918.67205599999988</v>
      </c>
      <c r="M572" s="31">
        <f t="shared" si="107"/>
        <v>117.09158931900723</v>
      </c>
      <c r="N572" s="205">
        <f>D572/D579*100</f>
        <v>8.2088953487864167</v>
      </c>
    </row>
    <row r="573" spans="1:14" ht="14.25" thickBot="1">
      <c r="A573" s="262"/>
      <c r="B573" s="212" t="s">
        <v>25</v>
      </c>
      <c r="C573" s="31">
        <f t="shared" si="117"/>
        <v>469.89228600000035</v>
      </c>
      <c r="D573" s="31">
        <f t="shared" si="117"/>
        <v>13187.324296999999</v>
      </c>
      <c r="E573" s="31">
        <f t="shared" si="117"/>
        <v>15987.5198</v>
      </c>
      <c r="F573" s="12">
        <f t="shared" si="115"/>
        <v>-17.514883721989204</v>
      </c>
      <c r="G573" s="31">
        <f t="shared" si="117"/>
        <v>4842</v>
      </c>
      <c r="H573" s="31">
        <f t="shared" si="117"/>
        <v>507880.67431899998</v>
      </c>
      <c r="I573" s="31">
        <f t="shared" si="117"/>
        <v>8242</v>
      </c>
      <c r="J573" s="31">
        <f t="shared" si="117"/>
        <v>217.80903900000021</v>
      </c>
      <c r="K573" s="31">
        <f t="shared" si="117"/>
        <v>3766.6214080000004</v>
      </c>
      <c r="L573" s="31">
        <f t="shared" si="117"/>
        <v>2153.5100000000002</v>
      </c>
      <c r="M573" s="31">
        <f t="shared" si="107"/>
        <v>74.906148938245011</v>
      </c>
      <c r="N573" s="205">
        <f>D573/D579*100</f>
        <v>23.104952985124687</v>
      </c>
    </row>
    <row r="574" spans="1:14" ht="14.25" thickBot="1">
      <c r="A574" s="262"/>
      <c r="B574" s="212" t="s">
        <v>26</v>
      </c>
      <c r="C574" s="31">
        <f t="shared" si="117"/>
        <v>958.01803600000108</v>
      </c>
      <c r="D574" s="31">
        <f t="shared" si="117"/>
        <v>5072.9694670000008</v>
      </c>
      <c r="E574" s="31">
        <f t="shared" si="117"/>
        <v>3695.0757880000001</v>
      </c>
      <c r="F574" s="12">
        <f t="shared" si="115"/>
        <v>37.289997771488217</v>
      </c>
      <c r="G574" s="31">
        <f t="shared" si="117"/>
        <v>235148</v>
      </c>
      <c r="H574" s="31">
        <f t="shared" si="117"/>
        <v>41051554.417699993</v>
      </c>
      <c r="I574" s="31">
        <f t="shared" si="117"/>
        <v>3222</v>
      </c>
      <c r="J574" s="31">
        <f t="shared" si="117"/>
        <v>201.25226899999998</v>
      </c>
      <c r="K574" s="31">
        <f t="shared" si="117"/>
        <v>1947.6764529999998</v>
      </c>
      <c r="L574" s="31">
        <f t="shared" si="117"/>
        <v>1078.1032709999999</v>
      </c>
      <c r="M574" s="31">
        <f t="shared" si="107"/>
        <v>80.657688868101019</v>
      </c>
      <c r="N574" s="205">
        <f>D574/D579*100</f>
        <v>8.8881351811961178</v>
      </c>
    </row>
    <row r="575" spans="1:14" ht="14.25" thickBot="1">
      <c r="A575" s="262"/>
      <c r="B575" s="212" t="s">
        <v>27</v>
      </c>
      <c r="C575" s="31">
        <f t="shared" si="117"/>
        <v>14.823418</v>
      </c>
      <c r="D575" s="31">
        <f t="shared" si="117"/>
        <v>437.01757299999997</v>
      </c>
      <c r="E575" s="31">
        <f t="shared" si="117"/>
        <v>156.445956</v>
      </c>
      <c r="F575" s="12">
        <f t="shared" si="115"/>
        <v>179.34092013218924</v>
      </c>
      <c r="G575" s="31">
        <f t="shared" si="117"/>
        <v>267</v>
      </c>
      <c r="H575" s="31">
        <f t="shared" si="117"/>
        <v>163881.28525299998</v>
      </c>
      <c r="I575" s="31">
        <f t="shared" si="117"/>
        <v>4</v>
      </c>
      <c r="J575" s="31">
        <f t="shared" si="117"/>
        <v>0</v>
      </c>
      <c r="K575" s="31">
        <f t="shared" si="117"/>
        <v>6.44</v>
      </c>
      <c r="L575" s="31">
        <f t="shared" si="117"/>
        <v>2.5499999999999998</v>
      </c>
      <c r="M575" s="31">
        <f t="shared" si="107"/>
        <v>152.54901960784318</v>
      </c>
      <c r="N575" s="205">
        <f>D575/D579*100</f>
        <v>0.76568000076674647</v>
      </c>
    </row>
    <row r="576" spans="1:14" ht="14.25" thickBot="1">
      <c r="A576" s="262"/>
      <c r="B576" s="14" t="s">
        <v>28</v>
      </c>
      <c r="C576" s="31">
        <f t="shared" si="117"/>
        <v>0.56150900000000004</v>
      </c>
      <c r="D576" s="31">
        <f t="shared" si="117"/>
        <v>117.93231400000001</v>
      </c>
      <c r="E576" s="31">
        <f t="shared" si="117"/>
        <v>49.72</v>
      </c>
      <c r="F576" s="12">
        <f t="shared" si="115"/>
        <v>137.19290828640388</v>
      </c>
      <c r="G576" s="31">
        <f t="shared" si="117"/>
        <v>34</v>
      </c>
      <c r="H576" s="31">
        <f t="shared" si="117"/>
        <v>28884.41</v>
      </c>
      <c r="I576" s="31">
        <f t="shared" si="117"/>
        <v>1</v>
      </c>
      <c r="J576" s="31">
        <f t="shared" si="117"/>
        <v>0</v>
      </c>
      <c r="K576" s="31">
        <f t="shared" si="117"/>
        <v>3.68</v>
      </c>
      <c r="L576" s="31">
        <f t="shared" si="117"/>
        <v>0</v>
      </c>
      <c r="M576" s="31" t="e">
        <f t="shared" si="107"/>
        <v>#DIV/0!</v>
      </c>
      <c r="N576" s="205">
        <f>D576/D579*100</f>
        <v>0.20662421800128433</v>
      </c>
    </row>
    <row r="577" spans="1:14" ht="14.25" thickBot="1">
      <c r="A577" s="262"/>
      <c r="B577" s="14" t="s">
        <v>29</v>
      </c>
      <c r="C577" s="31">
        <f t="shared" si="117"/>
        <v>2.5901999999999998</v>
      </c>
      <c r="D577" s="31">
        <f t="shared" si="117"/>
        <v>58.858045000000004</v>
      </c>
      <c r="E577" s="31">
        <f t="shared" si="117"/>
        <v>34.153051000000005</v>
      </c>
      <c r="F577" s="12">
        <f t="shared" si="115"/>
        <v>72.336125987689925</v>
      </c>
      <c r="G577" s="31">
        <f t="shared" si="117"/>
        <v>39</v>
      </c>
      <c r="H577" s="31">
        <f t="shared" si="117"/>
        <v>22042.817145000001</v>
      </c>
      <c r="I577" s="31">
        <f t="shared" si="117"/>
        <v>1</v>
      </c>
      <c r="J577" s="31">
        <f t="shared" si="117"/>
        <v>0</v>
      </c>
      <c r="K577" s="31">
        <f t="shared" si="117"/>
        <v>2.7</v>
      </c>
      <c r="L577" s="31">
        <f t="shared" si="117"/>
        <v>0</v>
      </c>
      <c r="M577" s="31" t="e">
        <f t="shared" si="107"/>
        <v>#DIV/0!</v>
      </c>
      <c r="N577" s="205">
        <f>D577/D579*100</f>
        <v>0.10312269053933264</v>
      </c>
    </row>
    <row r="578" spans="1:14" ht="14.25" thickBot="1">
      <c r="A578" s="262"/>
      <c r="B578" s="14" t="s">
        <v>30</v>
      </c>
      <c r="C578" s="31">
        <f t="shared" si="117"/>
        <v>10.92887799999999</v>
      </c>
      <c r="D578" s="31">
        <f t="shared" si="117"/>
        <v>249.436859</v>
      </c>
      <c r="E578" s="31">
        <f t="shared" si="117"/>
        <v>63.620000000000005</v>
      </c>
      <c r="F578" s="12">
        <f t="shared" si="115"/>
        <v>292.07302577805717</v>
      </c>
      <c r="G578" s="31">
        <f t="shared" si="117"/>
        <v>131</v>
      </c>
      <c r="H578" s="31">
        <f t="shared" si="117"/>
        <v>80880.479608000009</v>
      </c>
      <c r="I578" s="31">
        <f t="shared" si="117"/>
        <v>0</v>
      </c>
      <c r="J578" s="31">
        <f t="shared" si="117"/>
        <v>0</v>
      </c>
      <c r="K578" s="31">
        <f t="shared" si="117"/>
        <v>0</v>
      </c>
      <c r="L578" s="31">
        <f t="shared" si="117"/>
        <v>1.2</v>
      </c>
      <c r="M578" s="31">
        <f t="shared" si="107"/>
        <v>-100</v>
      </c>
      <c r="N578" s="205">
        <f>D578/D579*100</f>
        <v>0.43702776773778584</v>
      </c>
    </row>
    <row r="579" spans="1:14" ht="14.25" thickBot="1">
      <c r="A579" s="263"/>
      <c r="B579" s="35" t="s">
        <v>50</v>
      </c>
      <c r="C579" s="36">
        <f t="shared" ref="C579:L579" si="118">C567+C569+C570+C571+C572+C573+C574+C575</f>
        <v>6785.005919000002</v>
      </c>
      <c r="D579" s="36">
        <f t="shared" si="118"/>
        <v>57075.746077000011</v>
      </c>
      <c r="E579" s="36">
        <f t="shared" si="118"/>
        <v>61772.932657999991</v>
      </c>
      <c r="F579" s="201">
        <f t="shared" si="115"/>
        <v>-7.6039559381218149</v>
      </c>
      <c r="G579" s="36">
        <f t="shared" si="118"/>
        <v>534420</v>
      </c>
      <c r="H579" s="36">
        <f t="shared" si="118"/>
        <v>70051771.935758993</v>
      </c>
      <c r="I579" s="36">
        <f t="shared" si="118"/>
        <v>43531</v>
      </c>
      <c r="J579" s="36">
        <f t="shared" si="118"/>
        <v>3219.8019369999993</v>
      </c>
      <c r="K579" s="36">
        <f t="shared" si="118"/>
        <v>30875.994598999994</v>
      </c>
      <c r="L579" s="36">
        <f t="shared" si="118"/>
        <v>23665.517657064916</v>
      </c>
      <c r="M579" s="36">
        <f t="shared" si="107"/>
        <v>30.468283206061709</v>
      </c>
      <c r="N579" s="210">
        <f>D579/D579*100</f>
        <v>100</v>
      </c>
    </row>
    <row r="580" spans="1:14">
      <c r="A580" s="43" t="s">
        <v>51</v>
      </c>
      <c r="B580" s="43"/>
      <c r="C580" s="43"/>
      <c r="D580" s="43"/>
      <c r="E580" s="43"/>
      <c r="F580" s="161"/>
      <c r="G580" s="43"/>
      <c r="H580" s="43"/>
      <c r="I580" s="43"/>
    </row>
    <row r="581" spans="1:14">
      <c r="A581" s="43" t="s">
        <v>52</v>
      </c>
      <c r="B581" s="43"/>
      <c r="C581" s="43"/>
      <c r="D581" s="43"/>
      <c r="E581" s="43"/>
      <c r="F581" s="161"/>
      <c r="G581" s="43"/>
      <c r="H581" s="43"/>
      <c r="I581" s="43"/>
    </row>
  </sheetData>
  <mergeCells count="91">
    <mergeCell ref="N4:N5"/>
    <mergeCell ref="N222:N223"/>
    <mergeCell ref="N399:N400"/>
    <mergeCell ref="N525:N526"/>
    <mergeCell ref="A1:N2"/>
    <mergeCell ref="A219:N220"/>
    <mergeCell ref="A396:N397"/>
    <mergeCell ref="A522:N523"/>
    <mergeCell ref="A342:A354"/>
    <mergeCell ref="A355:A367"/>
    <mergeCell ref="A368:A380"/>
    <mergeCell ref="A381:A393"/>
    <mergeCell ref="A399:A414"/>
    <mergeCell ref="A277:A289"/>
    <mergeCell ref="A290:A302"/>
    <mergeCell ref="A303:A315"/>
    <mergeCell ref="A554:A566"/>
    <mergeCell ref="A567:A579"/>
    <mergeCell ref="C5:C6"/>
    <mergeCell ref="C223:C224"/>
    <mergeCell ref="C400:C401"/>
    <mergeCell ref="C526:C527"/>
    <mergeCell ref="A480:A492"/>
    <mergeCell ref="A493:A505"/>
    <mergeCell ref="A506:A518"/>
    <mergeCell ref="A525:A540"/>
    <mergeCell ref="A541:A553"/>
    <mergeCell ref="A415:A427"/>
    <mergeCell ref="A428:A440"/>
    <mergeCell ref="A441:A453"/>
    <mergeCell ref="A454:A466"/>
    <mergeCell ref="A467:A479"/>
    <mergeCell ref="A163:A175"/>
    <mergeCell ref="A176:A188"/>
    <mergeCell ref="A189:A201"/>
    <mergeCell ref="A316:A328"/>
    <mergeCell ref="A329:A341"/>
    <mergeCell ref="A202:A214"/>
    <mergeCell ref="A222:A237"/>
    <mergeCell ref="A238:A250"/>
    <mergeCell ref="A251:A263"/>
    <mergeCell ref="A264:A276"/>
    <mergeCell ref="A524:N524"/>
    <mergeCell ref="C399:F399"/>
    <mergeCell ref="G399:H399"/>
    <mergeCell ref="I399:M399"/>
    <mergeCell ref="J400:L400"/>
    <mergeCell ref="D400:D401"/>
    <mergeCell ref="E400:E401"/>
    <mergeCell ref="G400:G401"/>
    <mergeCell ref="H400:H401"/>
    <mergeCell ref="C525:F525"/>
    <mergeCell ref="G525:H525"/>
    <mergeCell ref="I525:M525"/>
    <mergeCell ref="J526:L526"/>
    <mergeCell ref="D526:D527"/>
    <mergeCell ref="E526:E527"/>
    <mergeCell ref="G526:G527"/>
    <mergeCell ref="H526:H527"/>
    <mergeCell ref="A3:N3"/>
    <mergeCell ref="C222:F222"/>
    <mergeCell ref="G222:H222"/>
    <mergeCell ref="I222:M222"/>
    <mergeCell ref="J223:L223"/>
    <mergeCell ref="D223:D224"/>
    <mergeCell ref="E223:E224"/>
    <mergeCell ref="G223:G224"/>
    <mergeCell ref="H223:H224"/>
    <mergeCell ref="A221:N221"/>
    <mergeCell ref="A20:A32"/>
    <mergeCell ref="A33:A45"/>
    <mergeCell ref="A46:A58"/>
    <mergeCell ref="A85:A97"/>
    <mergeCell ref="A98:A110"/>
    <mergeCell ref="A111:A123"/>
    <mergeCell ref="A398:N398"/>
    <mergeCell ref="A59:A71"/>
    <mergeCell ref="A72:A84"/>
    <mergeCell ref="C4:F4"/>
    <mergeCell ref="G4:H4"/>
    <mergeCell ref="I4:M4"/>
    <mergeCell ref="J5:L5"/>
    <mergeCell ref="D5:D6"/>
    <mergeCell ref="E5:E6"/>
    <mergeCell ref="G5:G6"/>
    <mergeCell ref="H5:H6"/>
    <mergeCell ref="A4:A6"/>
    <mergeCell ref="A7:A19"/>
    <mergeCell ref="A124:A136"/>
    <mergeCell ref="A137:A149"/>
    <mergeCell ref="A150:A162"/>
  </mergeCells>
  <phoneticPr fontId="20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7"/>
  <sheetViews>
    <sheetView workbookViewId="0">
      <selection activeCell="E28" sqref="E28"/>
    </sheetView>
  </sheetViews>
  <sheetFormatPr defaultColWidth="9" defaultRowHeight="20.25"/>
  <cols>
    <col min="1" max="1" width="11.875" style="1" customWidth="1"/>
    <col min="2" max="5" width="9" style="1"/>
    <col min="6" max="6" width="9" style="1" customWidth="1"/>
    <col min="7" max="16384" width="9" style="1"/>
  </cols>
  <sheetData>
    <row r="1" spans="1:11">
      <c r="A1" s="2"/>
      <c r="B1" s="2"/>
      <c r="C1" s="2"/>
      <c r="D1" s="2" t="s">
        <v>93</v>
      </c>
      <c r="E1" s="2"/>
      <c r="F1" s="2"/>
      <c r="G1" s="2"/>
      <c r="H1" s="2"/>
      <c r="I1" s="2"/>
      <c r="J1" s="6"/>
      <c r="K1" s="6"/>
    </row>
    <row r="2" spans="1:11">
      <c r="A2" s="2"/>
      <c r="B2" s="2"/>
      <c r="C2" s="2"/>
      <c r="D2" s="269" t="s">
        <v>121</v>
      </c>
      <c r="E2" s="269"/>
      <c r="F2" s="269"/>
      <c r="G2" s="269"/>
      <c r="H2" s="269"/>
      <c r="I2" s="269"/>
      <c r="J2" s="2" t="s">
        <v>71</v>
      </c>
    </row>
    <row r="3" spans="1:11">
      <c r="A3" s="270" t="s">
        <v>72</v>
      </c>
      <c r="B3" s="270" t="s">
        <v>73</v>
      </c>
      <c r="C3" s="270"/>
      <c r="D3" s="270" t="s">
        <v>74</v>
      </c>
      <c r="E3" s="270"/>
      <c r="F3" s="270" t="s">
        <v>68</v>
      </c>
      <c r="G3" s="270"/>
      <c r="H3" s="270" t="s">
        <v>69</v>
      </c>
      <c r="I3" s="270"/>
      <c r="J3" s="270" t="s">
        <v>70</v>
      </c>
      <c r="K3" s="270"/>
    </row>
    <row r="4" spans="1:11">
      <c r="A4" s="270"/>
      <c r="B4" s="176" t="s">
        <v>9</v>
      </c>
      <c r="C4" s="176" t="s">
        <v>50</v>
      </c>
      <c r="D4" s="176" t="s">
        <v>9</v>
      </c>
      <c r="E4" s="176" t="s">
        <v>75</v>
      </c>
      <c r="F4" s="176" t="s">
        <v>9</v>
      </c>
      <c r="G4" s="176" t="s">
        <v>75</v>
      </c>
      <c r="H4" s="176" t="s">
        <v>9</v>
      </c>
      <c r="I4" s="176" t="s">
        <v>75</v>
      </c>
      <c r="J4" s="176" t="s">
        <v>9</v>
      </c>
      <c r="K4" s="176" t="s">
        <v>75</v>
      </c>
    </row>
    <row r="5" spans="1:11">
      <c r="A5" s="176" t="s">
        <v>57</v>
      </c>
      <c r="B5" s="111">
        <v>2337</v>
      </c>
      <c r="C5" s="111">
        <v>27880</v>
      </c>
      <c r="D5" s="111">
        <v>448</v>
      </c>
      <c r="E5" s="111">
        <v>3807</v>
      </c>
      <c r="F5" s="111">
        <v>1411</v>
      </c>
      <c r="G5" s="111">
        <v>17154</v>
      </c>
      <c r="H5" s="111">
        <v>221</v>
      </c>
      <c r="I5" s="111">
        <v>4481</v>
      </c>
      <c r="J5" s="111">
        <v>257</v>
      </c>
      <c r="K5" s="111">
        <v>2438</v>
      </c>
    </row>
    <row r="6" spans="1:11">
      <c r="A6" s="176" t="s">
        <v>76</v>
      </c>
      <c r="B6" s="3">
        <v>41</v>
      </c>
      <c r="C6" s="3">
        <v>281</v>
      </c>
      <c r="D6" s="3">
        <v>41</v>
      </c>
      <c r="E6" s="3">
        <v>281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11">
      <c r="A7" s="176" t="s">
        <v>59</v>
      </c>
      <c r="B7" s="3">
        <v>1</v>
      </c>
      <c r="C7" s="3">
        <v>15</v>
      </c>
      <c r="D7" s="3">
        <v>1</v>
      </c>
      <c r="E7" s="3">
        <v>14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1</v>
      </c>
    </row>
    <row r="8" spans="1:11">
      <c r="A8" s="176" t="s">
        <v>77</v>
      </c>
      <c r="B8" s="3">
        <v>8</v>
      </c>
      <c r="C8" s="3">
        <v>153</v>
      </c>
      <c r="D8" s="3">
        <v>5</v>
      </c>
      <c r="E8" s="3">
        <v>64</v>
      </c>
      <c r="F8" s="3">
        <v>2</v>
      </c>
      <c r="G8" s="3">
        <v>47</v>
      </c>
      <c r="H8" s="3">
        <v>1</v>
      </c>
      <c r="I8" s="3">
        <v>42</v>
      </c>
      <c r="J8" s="3">
        <v>0</v>
      </c>
      <c r="K8" s="3">
        <v>0</v>
      </c>
    </row>
    <row r="9" spans="1:11">
      <c r="A9" s="176" t="s">
        <v>78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271" t="s">
        <v>79</v>
      </c>
      <c r="K9" s="271"/>
    </row>
    <row r="10" spans="1:11">
      <c r="A10" s="176" t="s">
        <v>61</v>
      </c>
      <c r="B10" s="3">
        <v>0</v>
      </c>
      <c r="C10" s="3">
        <v>5</v>
      </c>
      <c r="D10" s="3">
        <v>0</v>
      </c>
      <c r="E10" s="3">
        <v>5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176" t="s">
        <v>62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271" t="s">
        <v>79</v>
      </c>
      <c r="K11" s="271"/>
    </row>
    <row r="12" spans="1:11">
      <c r="A12" s="176" t="s">
        <v>91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271" t="s">
        <v>79</v>
      </c>
      <c r="K12" s="271"/>
    </row>
    <row r="13" spans="1:11">
      <c r="A13" s="176" t="s">
        <v>80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271" t="s">
        <v>79</v>
      </c>
      <c r="I13" s="271"/>
      <c r="J13" s="271" t="s">
        <v>79</v>
      </c>
      <c r="K13" s="271"/>
    </row>
    <row r="14" spans="1:11">
      <c r="A14" s="176" t="s">
        <v>81</v>
      </c>
      <c r="B14" s="3">
        <v>0</v>
      </c>
      <c r="C14" s="3">
        <v>0</v>
      </c>
      <c r="D14" s="3">
        <v>0</v>
      </c>
      <c r="E14" s="3">
        <v>0</v>
      </c>
      <c r="F14" s="271" t="s">
        <v>79</v>
      </c>
      <c r="G14" s="271"/>
      <c r="H14" s="271" t="s">
        <v>79</v>
      </c>
      <c r="I14" s="271"/>
      <c r="J14" s="271" t="s">
        <v>79</v>
      </c>
      <c r="K14" s="271"/>
    </row>
    <row r="15" spans="1:11">
      <c r="A15" s="176" t="s">
        <v>63</v>
      </c>
      <c r="B15" s="3">
        <v>0</v>
      </c>
      <c r="C15" s="3">
        <v>12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12</v>
      </c>
      <c r="J15" s="3">
        <v>0</v>
      </c>
      <c r="K15" s="3">
        <v>0</v>
      </c>
    </row>
    <row r="16" spans="1:11">
      <c r="A16" s="176" t="s">
        <v>64</v>
      </c>
      <c r="B16" s="110">
        <v>90</v>
      </c>
      <c r="C16" s="110">
        <v>744</v>
      </c>
      <c r="D16" s="110">
        <v>22</v>
      </c>
      <c r="E16" s="110">
        <v>218</v>
      </c>
      <c r="F16" s="110">
        <v>4</v>
      </c>
      <c r="G16" s="110">
        <v>51</v>
      </c>
      <c r="H16" s="110">
        <v>64</v>
      </c>
      <c r="I16" s="110">
        <v>475</v>
      </c>
      <c r="J16" s="181">
        <v>0</v>
      </c>
      <c r="K16" s="181">
        <v>0</v>
      </c>
    </row>
    <row r="17" spans="1:11">
      <c r="A17" s="176" t="s">
        <v>65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176" t="s">
        <v>82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176" t="s">
        <v>83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271" t="s">
        <v>79</v>
      </c>
      <c r="I19" s="271"/>
      <c r="J19" s="271" t="s">
        <v>79</v>
      </c>
      <c r="K19" s="271"/>
    </row>
    <row r="20" spans="1:11">
      <c r="A20" s="176" t="s">
        <v>84</v>
      </c>
      <c r="B20" s="3">
        <v>0</v>
      </c>
      <c r="C20" s="3">
        <v>2</v>
      </c>
      <c r="D20" s="3">
        <v>0</v>
      </c>
      <c r="E20" s="3">
        <v>2</v>
      </c>
      <c r="F20" s="271" t="s">
        <v>79</v>
      </c>
      <c r="G20" s="271"/>
      <c r="H20" s="271" t="s">
        <v>79</v>
      </c>
      <c r="I20" s="271"/>
      <c r="J20" s="271" t="s">
        <v>79</v>
      </c>
      <c r="K20" s="271"/>
    </row>
    <row r="21" spans="1:11">
      <c r="A21" s="176" t="s">
        <v>85</v>
      </c>
      <c r="B21" s="3">
        <v>0</v>
      </c>
      <c r="C21" s="3">
        <v>0</v>
      </c>
      <c r="D21" s="3">
        <v>0</v>
      </c>
      <c r="E21" s="3">
        <v>0</v>
      </c>
      <c r="F21" s="271" t="s">
        <v>79</v>
      </c>
      <c r="G21" s="271"/>
      <c r="H21" s="271" t="s">
        <v>79</v>
      </c>
      <c r="I21" s="271"/>
      <c r="J21" s="271" t="s">
        <v>79</v>
      </c>
      <c r="K21" s="271"/>
    </row>
    <row r="22" spans="1:11">
      <c r="A22" s="176" t="s">
        <v>86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271" t="s">
        <v>79</v>
      </c>
      <c r="I22" s="271"/>
      <c r="J22" s="271" t="s">
        <v>79</v>
      </c>
      <c r="K22" s="271"/>
    </row>
    <row r="23" spans="1:11">
      <c r="A23" s="176" t="s">
        <v>87</v>
      </c>
      <c r="B23" s="3">
        <v>0</v>
      </c>
      <c r="C23" s="3">
        <v>0</v>
      </c>
      <c r="D23" s="3">
        <v>0</v>
      </c>
      <c r="E23" s="3">
        <v>0</v>
      </c>
      <c r="F23" s="271" t="s">
        <v>79</v>
      </c>
      <c r="G23" s="271"/>
      <c r="H23" s="271" t="s">
        <v>79</v>
      </c>
      <c r="I23" s="271"/>
      <c r="J23" s="271" t="s">
        <v>79</v>
      </c>
      <c r="K23" s="271"/>
    </row>
    <row r="24" spans="1:11">
      <c r="A24" s="176" t="s">
        <v>88</v>
      </c>
      <c r="B24" s="3">
        <v>0</v>
      </c>
      <c r="C24" s="3">
        <v>0</v>
      </c>
      <c r="D24" s="3">
        <v>0</v>
      </c>
      <c r="E24" s="3">
        <v>0</v>
      </c>
      <c r="F24" s="271" t="s">
        <v>79</v>
      </c>
      <c r="G24" s="271"/>
      <c r="H24" s="271" t="s">
        <v>79</v>
      </c>
      <c r="I24" s="271"/>
      <c r="J24" s="271" t="s">
        <v>79</v>
      </c>
      <c r="K24" s="271"/>
    </row>
    <row r="25" spans="1:11">
      <c r="A25" s="176" t="s">
        <v>50</v>
      </c>
      <c r="B25" s="3">
        <f>B5+B6+B7+B8+B9+B10+B11+B12+B13+B15+B14+B16+B17+B18+B19+B20+B21+B22+B23+B24</f>
        <v>2477</v>
      </c>
      <c r="C25" s="3">
        <f t="shared" ref="C25:E25" si="0">C5+C6+C7+C8+C9+C10+C11+C12+C13+C15+C14+C16+C17+C18+C19+C20+C21+C22+C23+C24</f>
        <v>29092</v>
      </c>
      <c r="D25" s="3">
        <f t="shared" si="0"/>
        <v>517</v>
      </c>
      <c r="E25" s="3">
        <f t="shared" si="0"/>
        <v>4391</v>
      </c>
      <c r="F25" s="3">
        <f>F5+F6+F7+F8+F9+F10+F11+F12+F13</f>
        <v>1413</v>
      </c>
      <c r="G25" s="3">
        <f>G5+G6+G7+G8+G9+G10+G11+G12+G13</f>
        <v>17201</v>
      </c>
      <c r="H25" s="3">
        <f>H10+H9+H8+H7+H6+H5+H11+H16</f>
        <v>286</v>
      </c>
      <c r="I25" s="3">
        <f>I10+I9+I8+I7+I6+I5+I11+I16</f>
        <v>4998</v>
      </c>
      <c r="J25" s="3">
        <f>J8+J7+J6+J5</f>
        <v>257</v>
      </c>
      <c r="K25" s="3">
        <f>K8+K7+K6+K5</f>
        <v>2439</v>
      </c>
    </row>
    <row r="27" spans="1:11">
      <c r="A27" s="5" t="s">
        <v>89</v>
      </c>
    </row>
  </sheetData>
  <mergeCells count="31">
    <mergeCell ref="F24:G24"/>
    <mergeCell ref="H24:I24"/>
    <mergeCell ref="J24:K24"/>
    <mergeCell ref="A3:A4"/>
    <mergeCell ref="H22:I22"/>
    <mergeCell ref="J22:K22"/>
    <mergeCell ref="F23:G23"/>
    <mergeCell ref="H23:I23"/>
    <mergeCell ref="J23:K23"/>
    <mergeCell ref="F20:G20"/>
    <mergeCell ref="H20:I20"/>
    <mergeCell ref="J20:K20"/>
    <mergeCell ref="F21:G21"/>
    <mergeCell ref="H21:I21"/>
    <mergeCell ref="J21:K21"/>
    <mergeCell ref="F14:G14"/>
    <mergeCell ref="H14:I14"/>
    <mergeCell ref="J14:K14"/>
    <mergeCell ref="H19:I19"/>
    <mergeCell ref="J19:K19"/>
    <mergeCell ref="J3:K3"/>
    <mergeCell ref="J9:K9"/>
    <mergeCell ref="J11:K11"/>
    <mergeCell ref="J12:K12"/>
    <mergeCell ref="H13:I13"/>
    <mergeCell ref="J13:K13"/>
    <mergeCell ref="D2:I2"/>
    <mergeCell ref="B3:C3"/>
    <mergeCell ref="D3:E3"/>
    <mergeCell ref="F3:G3"/>
    <mergeCell ref="H3:I3"/>
  </mergeCells>
  <phoneticPr fontId="20" type="noConversion"/>
  <pageMargins left="0.69930555555555596" right="0.69930555555555596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H16" sqref="H16"/>
    </sheetView>
  </sheetViews>
  <sheetFormatPr defaultRowHeight="13.5"/>
  <cols>
    <col min="1" max="1" width="13.625" bestFit="1" customWidth="1"/>
    <col min="2" max="2" width="9.375" customWidth="1"/>
    <col min="3" max="3" width="9.5" bestFit="1" customWidth="1"/>
  </cols>
  <sheetData>
    <row r="1" spans="1:11" ht="25.5">
      <c r="A1" s="272" t="s">
        <v>127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20.25">
      <c r="A2" s="134"/>
      <c r="B2" s="134"/>
      <c r="C2" s="134"/>
      <c r="D2" s="135"/>
      <c r="E2" s="136"/>
      <c r="F2" s="136"/>
      <c r="G2" s="136"/>
      <c r="H2" s="137"/>
      <c r="I2" s="138" t="s">
        <v>94</v>
      </c>
      <c r="J2" s="137"/>
      <c r="K2" s="139"/>
    </row>
    <row r="3" spans="1:11" ht="20.25">
      <c r="A3" s="274" t="s">
        <v>72</v>
      </c>
      <c r="B3" s="274" t="s">
        <v>73</v>
      </c>
      <c r="C3" s="274"/>
      <c r="D3" s="274" t="s">
        <v>74</v>
      </c>
      <c r="E3" s="274"/>
      <c r="F3" s="274" t="s">
        <v>68</v>
      </c>
      <c r="G3" s="274"/>
      <c r="H3" s="274" t="s">
        <v>69</v>
      </c>
      <c r="I3" s="274"/>
      <c r="J3" s="274" t="s">
        <v>70</v>
      </c>
      <c r="K3" s="274"/>
    </row>
    <row r="4" spans="1:11" ht="20.25">
      <c r="A4" s="274"/>
      <c r="B4" s="177" t="s">
        <v>9</v>
      </c>
      <c r="C4" s="177" t="s">
        <v>95</v>
      </c>
      <c r="D4" s="177" t="s">
        <v>9</v>
      </c>
      <c r="E4" s="177" t="s">
        <v>95</v>
      </c>
      <c r="F4" s="177" t="s">
        <v>9</v>
      </c>
      <c r="G4" s="177" t="s">
        <v>95</v>
      </c>
      <c r="H4" s="177" t="s">
        <v>9</v>
      </c>
      <c r="I4" s="177" t="s">
        <v>95</v>
      </c>
      <c r="J4" s="177" t="s">
        <v>9</v>
      </c>
      <c r="K4" s="177" t="s">
        <v>95</v>
      </c>
    </row>
    <row r="5" spans="1:11" ht="20.25">
      <c r="A5" s="177" t="s">
        <v>57</v>
      </c>
      <c r="B5" s="140">
        <f>D5+F5+H5+J5</f>
        <v>234.32</v>
      </c>
      <c r="C5" s="140">
        <f>E5+G5+I5+K5</f>
        <v>1871.7599999999998</v>
      </c>
      <c r="D5" s="140">
        <v>175.97</v>
      </c>
      <c r="E5" s="140">
        <v>1444.25</v>
      </c>
      <c r="F5" s="140">
        <v>36.880000000000003</v>
      </c>
      <c r="G5" s="140">
        <v>270.60000000000002</v>
      </c>
      <c r="H5" s="140">
        <v>9.8000000000000007</v>
      </c>
      <c r="I5" s="140">
        <v>64.62</v>
      </c>
      <c r="J5" s="140">
        <v>11.67</v>
      </c>
      <c r="K5" s="140">
        <v>92.29</v>
      </c>
    </row>
    <row r="6" spans="1:11" ht="20.25">
      <c r="A6" s="177" t="s">
        <v>76</v>
      </c>
      <c r="B6" s="140">
        <f t="shared" ref="B6:C24" si="0">D6+F6+H6+J6</f>
        <v>27.64</v>
      </c>
      <c r="C6" s="140">
        <f t="shared" si="0"/>
        <v>368.23</v>
      </c>
      <c r="D6" s="141">
        <v>20.170000000000002</v>
      </c>
      <c r="E6" s="141">
        <v>263.89999999999998</v>
      </c>
      <c r="F6" s="142">
        <v>3.41</v>
      </c>
      <c r="G6" s="142">
        <v>42.67</v>
      </c>
      <c r="H6" s="142">
        <v>2.02</v>
      </c>
      <c r="I6" s="142">
        <v>28.67</v>
      </c>
      <c r="J6" s="142">
        <v>2.04</v>
      </c>
      <c r="K6" s="142">
        <v>32.99</v>
      </c>
    </row>
    <row r="7" spans="1:11" ht="20.25">
      <c r="A7" s="177" t="s">
        <v>59</v>
      </c>
      <c r="B7" s="140">
        <f t="shared" si="0"/>
        <v>154.62251981132079</v>
      </c>
      <c r="C7" s="140">
        <f t="shared" si="0"/>
        <v>1418.5152037735847</v>
      </c>
      <c r="D7" s="141">
        <v>130.50571792452834</v>
      </c>
      <c r="E7" s="141">
        <v>1196.2812594339623</v>
      </c>
      <c r="F7" s="141">
        <v>15.305994339622643</v>
      </c>
      <c r="G7" s="141">
        <v>165.34219716981127</v>
      </c>
      <c r="H7" s="141">
        <v>2.9615150943396222</v>
      </c>
      <c r="I7" s="141">
        <v>28.95908679245283</v>
      </c>
      <c r="J7" s="141">
        <v>5.8492924528301895</v>
      </c>
      <c r="K7" s="141">
        <v>27.932660377358498</v>
      </c>
    </row>
    <row r="8" spans="1:11" ht="20.25">
      <c r="A8" s="177" t="s">
        <v>77</v>
      </c>
      <c r="B8" s="140">
        <f t="shared" si="0"/>
        <v>6.6351000000000004</v>
      </c>
      <c r="C8" s="140">
        <f t="shared" si="0"/>
        <v>114.64500000000001</v>
      </c>
      <c r="D8" s="141">
        <v>4.3878000000000004</v>
      </c>
      <c r="E8" s="141">
        <v>76.7547</v>
      </c>
      <c r="F8" s="141">
        <v>2.2473000000000001</v>
      </c>
      <c r="G8" s="141">
        <v>35.053699999999999</v>
      </c>
      <c r="H8" s="141">
        <v>0</v>
      </c>
      <c r="I8" s="141">
        <v>0.1928</v>
      </c>
      <c r="J8" s="141">
        <v>0</v>
      </c>
      <c r="K8" s="141">
        <v>2.6438000000000001</v>
      </c>
    </row>
    <row r="9" spans="1:11" ht="20.25">
      <c r="A9" s="177" t="s">
        <v>78</v>
      </c>
      <c r="B9" s="140">
        <f t="shared" si="0"/>
        <v>1.3800000000000001</v>
      </c>
      <c r="C9" s="140">
        <f t="shared" si="0"/>
        <v>17.010000000000002</v>
      </c>
      <c r="D9" s="146">
        <v>1.29</v>
      </c>
      <c r="E9" s="146">
        <v>16.82</v>
      </c>
      <c r="F9" s="146">
        <v>0.09</v>
      </c>
      <c r="G9" s="146">
        <v>0.19</v>
      </c>
      <c r="H9" s="146">
        <v>0</v>
      </c>
      <c r="I9" s="146">
        <v>0</v>
      </c>
      <c r="J9" s="146">
        <v>0</v>
      </c>
      <c r="K9" s="146">
        <v>0</v>
      </c>
    </row>
    <row r="10" spans="1:11" ht="20.25">
      <c r="A10" s="177" t="s">
        <v>61</v>
      </c>
      <c r="B10" s="140">
        <f t="shared" si="0"/>
        <v>1.25</v>
      </c>
      <c r="C10" s="140">
        <f t="shared" si="0"/>
        <v>19.630000000000003</v>
      </c>
      <c r="D10" s="145">
        <v>0.1</v>
      </c>
      <c r="E10" s="145">
        <v>2.74</v>
      </c>
      <c r="F10" s="145">
        <v>0.46</v>
      </c>
      <c r="G10" s="145">
        <v>4.91</v>
      </c>
      <c r="H10" s="145">
        <v>0</v>
      </c>
      <c r="I10" s="145">
        <v>1.82</v>
      </c>
      <c r="J10" s="145">
        <v>0.69</v>
      </c>
      <c r="K10" s="145">
        <v>10.16</v>
      </c>
    </row>
    <row r="11" spans="1:11" ht="20.25">
      <c r="A11" s="177" t="s">
        <v>62</v>
      </c>
      <c r="B11" s="140">
        <f t="shared" si="0"/>
        <v>0</v>
      </c>
      <c r="C11" s="140">
        <f t="shared" si="0"/>
        <v>12.17</v>
      </c>
      <c r="D11" s="141">
        <v>0</v>
      </c>
      <c r="E11" s="141">
        <v>12.17</v>
      </c>
      <c r="F11" s="141">
        <v>0</v>
      </c>
      <c r="G11" s="141">
        <v>0</v>
      </c>
      <c r="H11" s="141">
        <v>0</v>
      </c>
      <c r="I11" s="141">
        <v>0</v>
      </c>
      <c r="J11" s="143">
        <v>0</v>
      </c>
      <c r="K11" s="143">
        <v>0</v>
      </c>
    </row>
    <row r="12" spans="1:11" ht="20.25">
      <c r="A12" s="177" t="s">
        <v>96</v>
      </c>
      <c r="B12" s="140">
        <f t="shared" si="0"/>
        <v>6.4349999999999996</v>
      </c>
      <c r="C12" s="140">
        <f t="shared" si="0"/>
        <v>30.865000000000002</v>
      </c>
      <c r="D12" s="141">
        <v>0</v>
      </c>
      <c r="E12" s="141">
        <v>1.83</v>
      </c>
      <c r="F12" s="141">
        <v>9.5000000000000001E-2</v>
      </c>
      <c r="G12" s="141">
        <v>1.665</v>
      </c>
      <c r="H12" s="141">
        <v>6.34</v>
      </c>
      <c r="I12" s="141">
        <v>27.37</v>
      </c>
      <c r="J12" s="143">
        <v>0</v>
      </c>
      <c r="K12" s="143">
        <v>0</v>
      </c>
    </row>
    <row r="13" spans="1:11" ht="20.25">
      <c r="A13" s="177" t="s">
        <v>80</v>
      </c>
      <c r="B13" s="140">
        <f t="shared" si="0"/>
        <v>4.71</v>
      </c>
      <c r="C13" s="140">
        <f t="shared" si="0"/>
        <v>116.75</v>
      </c>
      <c r="D13" s="145">
        <v>3.39</v>
      </c>
      <c r="E13" s="145">
        <v>84.25</v>
      </c>
      <c r="F13" s="145">
        <v>1.32</v>
      </c>
      <c r="G13" s="145">
        <v>32.5</v>
      </c>
      <c r="H13" s="147">
        <v>0</v>
      </c>
      <c r="I13" s="147">
        <v>0</v>
      </c>
      <c r="J13" s="147">
        <v>0</v>
      </c>
      <c r="K13" s="147">
        <v>0</v>
      </c>
    </row>
    <row r="14" spans="1:11" ht="20.25">
      <c r="A14" s="177" t="s">
        <v>81</v>
      </c>
      <c r="B14" s="140">
        <f t="shared" si="0"/>
        <v>0</v>
      </c>
      <c r="C14" s="140">
        <f t="shared" si="0"/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1">
        <v>0</v>
      </c>
      <c r="K14" s="141">
        <v>0</v>
      </c>
    </row>
    <row r="15" spans="1:11" ht="20.25">
      <c r="A15" s="177" t="s">
        <v>63</v>
      </c>
      <c r="B15" s="140">
        <f t="shared" si="0"/>
        <v>9.9325250000000018</v>
      </c>
      <c r="C15" s="140">
        <f t="shared" si="0"/>
        <v>193.36100999999999</v>
      </c>
      <c r="D15" s="145">
        <v>4.7563870000000001</v>
      </c>
      <c r="E15" s="145">
        <v>94.441381000000007</v>
      </c>
      <c r="F15" s="145">
        <v>2.2392970000000001</v>
      </c>
      <c r="G15" s="145">
        <v>15.808427999999999</v>
      </c>
      <c r="H15" s="145">
        <v>0.14652399999999999</v>
      </c>
      <c r="I15" s="145">
        <v>11.466763</v>
      </c>
      <c r="J15" s="141">
        <v>2.7903169999999999</v>
      </c>
      <c r="K15" s="141">
        <v>71.644437999999994</v>
      </c>
    </row>
    <row r="16" spans="1:11" ht="20.25">
      <c r="A16" s="177" t="s">
        <v>64</v>
      </c>
      <c r="B16" s="140">
        <f t="shared" si="0"/>
        <v>0</v>
      </c>
      <c r="C16" s="140">
        <f t="shared" si="0"/>
        <v>4.7099999999999991</v>
      </c>
      <c r="D16" s="145">
        <v>0</v>
      </c>
      <c r="E16" s="145">
        <v>0.35</v>
      </c>
      <c r="F16" s="145">
        <v>0</v>
      </c>
      <c r="G16" s="145">
        <v>4.0599999999999996</v>
      </c>
      <c r="H16" s="145">
        <v>0</v>
      </c>
      <c r="I16" s="145">
        <v>0.3</v>
      </c>
      <c r="J16" s="141">
        <v>0</v>
      </c>
      <c r="K16" s="141">
        <v>0</v>
      </c>
    </row>
    <row r="17" spans="1:11" ht="20.25">
      <c r="A17" s="177" t="s">
        <v>65</v>
      </c>
      <c r="B17" s="140">
        <f t="shared" si="0"/>
        <v>5.8900000000000103</v>
      </c>
      <c r="C17" s="140">
        <f t="shared" si="0"/>
        <v>65.929999999999993</v>
      </c>
      <c r="D17" s="145">
        <v>5.3500000000000103</v>
      </c>
      <c r="E17" s="145">
        <v>58.196288000000003</v>
      </c>
      <c r="F17" s="145">
        <v>0.46</v>
      </c>
      <c r="G17" s="145">
        <v>5.7</v>
      </c>
      <c r="H17" s="145">
        <v>8.0000000000000099E-2</v>
      </c>
      <c r="I17" s="145">
        <v>1.5</v>
      </c>
      <c r="J17" s="141">
        <v>0</v>
      </c>
      <c r="K17" s="141">
        <v>0.53371199999999996</v>
      </c>
    </row>
    <row r="18" spans="1:11" ht="20.25">
      <c r="A18" s="177" t="s">
        <v>82</v>
      </c>
      <c r="B18" s="140">
        <f t="shared" si="0"/>
        <v>0</v>
      </c>
      <c r="C18" s="140">
        <f t="shared" si="0"/>
        <v>0</v>
      </c>
      <c r="D18" s="141">
        <v>0</v>
      </c>
      <c r="E18" s="141"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</row>
    <row r="19" spans="1:11" ht="20.25">
      <c r="A19" s="177" t="s">
        <v>83</v>
      </c>
      <c r="B19" s="140">
        <f t="shared" si="0"/>
        <v>0</v>
      </c>
      <c r="C19" s="140">
        <f t="shared" si="0"/>
        <v>0</v>
      </c>
      <c r="D19" s="141">
        <v>0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</row>
    <row r="20" spans="1:11" ht="20.25">
      <c r="A20" s="177" t="s">
        <v>84</v>
      </c>
      <c r="B20" s="140">
        <f t="shared" si="0"/>
        <v>0</v>
      </c>
      <c r="C20" s="140">
        <f t="shared" si="0"/>
        <v>2.9568620000000001</v>
      </c>
      <c r="D20" s="141">
        <v>0</v>
      </c>
      <c r="E20" s="141">
        <v>2.9568620000000001</v>
      </c>
      <c r="F20" s="143">
        <v>0</v>
      </c>
      <c r="G20" s="143">
        <v>0</v>
      </c>
      <c r="H20" s="143">
        <v>0</v>
      </c>
      <c r="I20" s="143">
        <v>0</v>
      </c>
      <c r="J20" s="143">
        <v>0</v>
      </c>
      <c r="K20" s="143">
        <v>0</v>
      </c>
    </row>
    <row r="21" spans="1:11" ht="20.25">
      <c r="A21" s="177" t="s">
        <v>85</v>
      </c>
      <c r="B21" s="140">
        <f t="shared" si="0"/>
        <v>0</v>
      </c>
      <c r="C21" s="140">
        <f t="shared" si="0"/>
        <v>1.96</v>
      </c>
      <c r="D21" s="141">
        <v>0</v>
      </c>
      <c r="E21" s="141">
        <v>1.96</v>
      </c>
      <c r="F21" s="143">
        <v>0</v>
      </c>
      <c r="G21" s="143">
        <v>0</v>
      </c>
      <c r="H21" s="143">
        <v>0</v>
      </c>
      <c r="I21" s="143">
        <v>0</v>
      </c>
      <c r="J21" s="143">
        <v>0</v>
      </c>
      <c r="K21" s="143">
        <v>0</v>
      </c>
    </row>
    <row r="22" spans="1:11" ht="20.25">
      <c r="A22" s="177" t="s">
        <v>86</v>
      </c>
      <c r="B22" s="140">
        <f t="shared" si="0"/>
        <v>0</v>
      </c>
      <c r="C22" s="140">
        <f t="shared" si="0"/>
        <v>3</v>
      </c>
      <c r="D22" s="141">
        <v>0</v>
      </c>
      <c r="E22" s="141">
        <v>3</v>
      </c>
      <c r="F22" s="141">
        <v>0</v>
      </c>
      <c r="G22" s="141">
        <v>0</v>
      </c>
      <c r="H22" s="143">
        <v>0</v>
      </c>
      <c r="I22" s="143">
        <v>0</v>
      </c>
      <c r="J22" s="143">
        <v>0</v>
      </c>
      <c r="K22" s="143">
        <v>0</v>
      </c>
    </row>
    <row r="23" spans="1:11" ht="20.25">
      <c r="A23" s="177" t="s">
        <v>87</v>
      </c>
      <c r="B23" s="140">
        <f t="shared" si="0"/>
        <v>0</v>
      </c>
      <c r="C23" s="140">
        <f t="shared" si="0"/>
        <v>0</v>
      </c>
      <c r="D23" s="141">
        <v>0</v>
      </c>
      <c r="E23" s="141"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</row>
    <row r="24" spans="1:11" ht="20.25">
      <c r="A24" s="177" t="s">
        <v>88</v>
      </c>
      <c r="B24" s="140">
        <f t="shared" si="0"/>
        <v>1.71</v>
      </c>
      <c r="C24" s="140">
        <f t="shared" si="0"/>
        <v>5.74</v>
      </c>
      <c r="D24" s="141">
        <v>1.71</v>
      </c>
      <c r="E24" s="141">
        <v>5.74</v>
      </c>
      <c r="F24" s="143">
        <v>0</v>
      </c>
      <c r="G24" s="143">
        <v>0</v>
      </c>
      <c r="H24" s="143">
        <v>0</v>
      </c>
      <c r="I24" s="143">
        <v>0</v>
      </c>
      <c r="J24" s="143">
        <v>0</v>
      </c>
      <c r="K24" s="143">
        <v>0</v>
      </c>
    </row>
    <row r="25" spans="1:11" ht="20.25">
      <c r="A25" s="177" t="s">
        <v>103</v>
      </c>
      <c r="B25" s="140">
        <f t="shared" ref="B25:C25" si="1">D25+F25+H25+J25</f>
        <v>0</v>
      </c>
      <c r="C25" s="140">
        <f t="shared" si="1"/>
        <v>0.18</v>
      </c>
      <c r="D25" s="141">
        <v>0</v>
      </c>
      <c r="E25" s="141">
        <v>0.18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</row>
    <row r="26" spans="1:11" ht="20.25">
      <c r="A26" s="177" t="s">
        <v>50</v>
      </c>
      <c r="B26" s="140">
        <f>SUM(B5:B25)</f>
        <v>454.52514481132073</v>
      </c>
      <c r="C26" s="140">
        <f>SUM(C5:C25)</f>
        <v>4247.4130757735848</v>
      </c>
      <c r="D26" s="140">
        <f t="shared" ref="D26:K26" si="2">SUM(D5:D24)</f>
        <v>347.62990492452838</v>
      </c>
      <c r="E26" s="140">
        <f t="shared" si="2"/>
        <v>3265.6404904339624</v>
      </c>
      <c r="F26" s="140">
        <f t="shared" si="2"/>
        <v>62.507591339622657</v>
      </c>
      <c r="G26" s="140">
        <f t="shared" si="2"/>
        <v>578.49932516981141</v>
      </c>
      <c r="H26" s="140">
        <f t="shared" si="2"/>
        <v>21.348039094339622</v>
      </c>
      <c r="I26" s="140">
        <f t="shared" si="2"/>
        <v>164.89864979245283</v>
      </c>
      <c r="J26" s="140">
        <f t="shared" si="2"/>
        <v>23.039609452830192</v>
      </c>
      <c r="K26" s="140">
        <f t="shared" si="2"/>
        <v>238.19461037735849</v>
      </c>
    </row>
    <row r="28" spans="1:11">
      <c r="A28" s="144" t="s">
        <v>89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</row>
  </sheetData>
  <mergeCells count="7">
    <mergeCell ref="A1:K1"/>
    <mergeCell ref="A3:A4"/>
    <mergeCell ref="B3:C3"/>
    <mergeCell ref="D3:E3"/>
    <mergeCell ref="F3:G3"/>
    <mergeCell ref="H3:I3"/>
    <mergeCell ref="J3:K3"/>
  </mergeCells>
  <phoneticPr fontId="2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C31" sqref="C31"/>
    </sheetView>
  </sheetViews>
  <sheetFormatPr defaultColWidth="9" defaultRowHeight="14.25"/>
  <cols>
    <col min="1" max="1" width="13.875" customWidth="1"/>
    <col min="2" max="2" width="21.625" customWidth="1"/>
    <col min="3" max="5" width="17.875" customWidth="1"/>
    <col min="6" max="6" width="21" customWidth="1"/>
    <col min="7" max="7" width="12.75" style="194" customWidth="1"/>
    <col min="8" max="8" width="19.875" customWidth="1"/>
    <col min="9" max="9" width="15.75" customWidth="1"/>
  </cols>
  <sheetData>
    <row r="1" spans="1:9" ht="29.25">
      <c r="A1" s="275" t="s">
        <v>128</v>
      </c>
      <c r="B1" s="275"/>
      <c r="C1" s="275"/>
      <c r="D1" s="275"/>
      <c r="E1" s="275"/>
      <c r="F1" s="276"/>
      <c r="G1" s="276"/>
      <c r="H1" s="277"/>
      <c r="I1" s="277"/>
    </row>
    <row r="2" spans="1:9" ht="20.25">
      <c r="A2" s="182"/>
      <c r="B2" s="183"/>
      <c r="C2" s="183"/>
      <c r="D2" s="183"/>
      <c r="E2" s="183"/>
      <c r="F2" s="182"/>
      <c r="G2" s="184"/>
    </row>
    <row r="3" spans="1:9" ht="20.25">
      <c r="A3" s="278" t="s">
        <v>104</v>
      </c>
      <c r="B3" s="279" t="s">
        <v>105</v>
      </c>
      <c r="C3" s="278"/>
      <c r="D3" s="280" t="s">
        <v>106</v>
      </c>
      <c r="E3" s="280"/>
      <c r="F3" s="281" t="s">
        <v>107</v>
      </c>
      <c r="G3" s="281" t="s">
        <v>108</v>
      </c>
      <c r="H3" s="281" t="s">
        <v>109</v>
      </c>
      <c r="I3" s="281" t="s">
        <v>110</v>
      </c>
    </row>
    <row r="4" spans="1:9" ht="20.25">
      <c r="A4" s="278"/>
      <c r="B4" s="185" t="s">
        <v>111</v>
      </c>
      <c r="C4" s="185" t="s">
        <v>112</v>
      </c>
      <c r="D4" s="185" t="s">
        <v>111</v>
      </c>
      <c r="E4" s="185" t="s">
        <v>112</v>
      </c>
      <c r="F4" s="281"/>
      <c r="G4" s="281"/>
      <c r="H4" s="281"/>
      <c r="I4" s="281"/>
    </row>
    <row r="5" spans="1:9" ht="20.25">
      <c r="A5" s="186" t="s">
        <v>57</v>
      </c>
      <c r="B5" s="187">
        <v>1715</v>
      </c>
      <c r="C5" s="188">
        <v>262.64999999999998</v>
      </c>
      <c r="D5" s="189">
        <v>1640</v>
      </c>
      <c r="E5" s="188">
        <v>585.92999999999995</v>
      </c>
      <c r="F5" s="187">
        <v>1778</v>
      </c>
      <c r="G5" s="190">
        <f>C5+E5</f>
        <v>848.57999999999993</v>
      </c>
      <c r="H5" s="191">
        <v>892.2</v>
      </c>
      <c r="I5" s="192">
        <f>H5/G5</f>
        <v>1.051403521176554</v>
      </c>
    </row>
    <row r="6" spans="1:9" ht="20.25">
      <c r="A6" s="186" t="s">
        <v>58</v>
      </c>
      <c r="B6" s="187">
        <v>133</v>
      </c>
      <c r="C6" s="188">
        <v>19.878556</v>
      </c>
      <c r="D6" s="187">
        <v>129</v>
      </c>
      <c r="E6" s="188">
        <v>57.573115000000001</v>
      </c>
      <c r="F6" s="187">
        <v>133</v>
      </c>
      <c r="G6" s="190">
        <f t="shared" ref="G6:G25" si="0">C6+E6</f>
        <v>77.451671000000005</v>
      </c>
      <c r="H6" s="191">
        <v>68.332442999999998</v>
      </c>
      <c r="I6" s="192">
        <f t="shared" ref="I6:I26" si="1">H6/G6</f>
        <v>0.88225911872191876</v>
      </c>
    </row>
    <row r="7" spans="1:9" ht="20.25">
      <c r="A7" s="186" t="s">
        <v>59</v>
      </c>
      <c r="B7" s="187">
        <v>36</v>
      </c>
      <c r="C7" s="188">
        <v>6.0622641509433963</v>
      </c>
      <c r="D7" s="187">
        <v>30</v>
      </c>
      <c r="E7" s="188">
        <v>11.676633962264148</v>
      </c>
      <c r="F7" s="187">
        <v>36</v>
      </c>
      <c r="G7" s="190">
        <f t="shared" si="0"/>
        <v>17.738898113207544</v>
      </c>
      <c r="H7" s="191">
        <v>1</v>
      </c>
      <c r="I7" s="192">
        <f t="shared" si="1"/>
        <v>5.6373287315712547E-2</v>
      </c>
    </row>
    <row r="8" spans="1:9" ht="20.25">
      <c r="A8" s="186" t="s">
        <v>60</v>
      </c>
      <c r="B8" s="187">
        <v>188</v>
      </c>
      <c r="C8" s="187">
        <v>32.770000000000003</v>
      </c>
      <c r="D8" s="187">
        <v>187</v>
      </c>
      <c r="E8" s="187">
        <v>85.06</v>
      </c>
      <c r="F8" s="187">
        <v>188</v>
      </c>
      <c r="G8" s="190">
        <f t="shared" si="0"/>
        <v>117.83000000000001</v>
      </c>
      <c r="H8" s="191">
        <v>168.81</v>
      </c>
      <c r="I8" s="192">
        <f t="shared" si="1"/>
        <v>1.4326572180259696</v>
      </c>
    </row>
    <row r="9" spans="1:9" ht="20.25">
      <c r="A9" s="186" t="s">
        <v>63</v>
      </c>
      <c r="B9" s="187">
        <v>187</v>
      </c>
      <c r="C9" s="188">
        <v>30.337326999999998</v>
      </c>
      <c r="D9" s="187">
        <v>186</v>
      </c>
      <c r="E9" s="188">
        <v>75.105412999999999</v>
      </c>
      <c r="F9" s="187">
        <v>187</v>
      </c>
      <c r="G9" s="190">
        <f t="shared" si="0"/>
        <v>105.44274</v>
      </c>
      <c r="H9" s="191">
        <v>97.462020999999993</v>
      </c>
      <c r="I9" s="192">
        <f t="shared" si="1"/>
        <v>0.92431229499536893</v>
      </c>
    </row>
    <row r="10" spans="1:9" ht="20.25">
      <c r="A10" s="186" t="s">
        <v>78</v>
      </c>
      <c r="B10" s="187">
        <v>0</v>
      </c>
      <c r="C10" s="187">
        <v>0</v>
      </c>
      <c r="D10" s="187">
        <v>0</v>
      </c>
      <c r="E10" s="187">
        <v>0</v>
      </c>
      <c r="F10" s="187">
        <v>0</v>
      </c>
      <c r="G10" s="190">
        <f t="shared" si="0"/>
        <v>0</v>
      </c>
      <c r="H10" s="191">
        <v>0</v>
      </c>
      <c r="I10" s="192" t="e">
        <f t="shared" si="1"/>
        <v>#DIV/0!</v>
      </c>
    </row>
    <row r="11" spans="1:9" ht="20.25">
      <c r="A11" s="186" t="s">
        <v>61</v>
      </c>
      <c r="B11" s="187">
        <v>0</v>
      </c>
      <c r="C11" s="187">
        <v>0</v>
      </c>
      <c r="D11" s="187">
        <v>0</v>
      </c>
      <c r="E11" s="187">
        <v>0</v>
      </c>
      <c r="F11" s="187">
        <v>0</v>
      </c>
      <c r="G11" s="190">
        <f t="shared" si="0"/>
        <v>0</v>
      </c>
      <c r="H11" s="191">
        <v>0</v>
      </c>
      <c r="I11" s="192" t="e">
        <f t="shared" si="1"/>
        <v>#DIV/0!</v>
      </c>
    </row>
    <row r="12" spans="1:9" ht="20.25">
      <c r="A12" s="186" t="s">
        <v>64</v>
      </c>
      <c r="B12" s="187">
        <v>0</v>
      </c>
      <c r="C12" s="187">
        <v>0</v>
      </c>
      <c r="D12" s="187">
        <v>0</v>
      </c>
      <c r="E12" s="187">
        <v>0</v>
      </c>
      <c r="F12" s="187">
        <v>0</v>
      </c>
      <c r="G12" s="190">
        <f t="shared" si="0"/>
        <v>0</v>
      </c>
      <c r="H12" s="191">
        <v>0</v>
      </c>
      <c r="I12" s="192" t="e">
        <f t="shared" si="1"/>
        <v>#DIV/0!</v>
      </c>
    </row>
    <row r="13" spans="1:9" ht="20.25">
      <c r="A13" s="186" t="s">
        <v>62</v>
      </c>
      <c r="B13" s="187">
        <v>0</v>
      </c>
      <c r="C13" s="187">
        <v>0</v>
      </c>
      <c r="D13" s="187">
        <v>8</v>
      </c>
      <c r="E13" s="187">
        <v>2.08</v>
      </c>
      <c r="F13" s="187">
        <v>8</v>
      </c>
      <c r="G13" s="190">
        <f t="shared" si="0"/>
        <v>2.08</v>
      </c>
      <c r="H13" s="191">
        <v>0</v>
      </c>
      <c r="I13" s="192">
        <f t="shared" si="1"/>
        <v>0</v>
      </c>
    </row>
    <row r="14" spans="1:9" ht="20.25">
      <c r="A14" s="186" t="s">
        <v>96</v>
      </c>
      <c r="B14" s="187">
        <v>0</v>
      </c>
      <c r="C14" s="187">
        <v>0</v>
      </c>
      <c r="D14" s="187">
        <v>0</v>
      </c>
      <c r="E14" s="187">
        <v>0</v>
      </c>
      <c r="F14" s="187">
        <v>0</v>
      </c>
      <c r="G14" s="190">
        <f t="shared" si="0"/>
        <v>0</v>
      </c>
      <c r="H14" s="191">
        <v>0</v>
      </c>
      <c r="I14" s="192" t="e">
        <f t="shared" si="1"/>
        <v>#DIV/0!</v>
      </c>
    </row>
    <row r="15" spans="1:9" ht="20.25">
      <c r="A15" s="186" t="s">
        <v>113</v>
      </c>
      <c r="B15" s="187">
        <v>0</v>
      </c>
      <c r="C15" s="187">
        <v>0</v>
      </c>
      <c r="D15" s="187">
        <v>0</v>
      </c>
      <c r="E15" s="187">
        <v>0</v>
      </c>
      <c r="F15" s="187">
        <v>0</v>
      </c>
      <c r="G15" s="190">
        <f t="shared" si="0"/>
        <v>0</v>
      </c>
      <c r="H15" s="191">
        <v>0</v>
      </c>
      <c r="I15" s="192" t="e">
        <f t="shared" si="1"/>
        <v>#DIV/0!</v>
      </c>
    </row>
    <row r="16" spans="1:9" ht="20.25">
      <c r="A16" s="186" t="s">
        <v>114</v>
      </c>
      <c r="B16" s="187">
        <v>0</v>
      </c>
      <c r="C16" s="187">
        <v>0</v>
      </c>
      <c r="D16" s="187">
        <v>0</v>
      </c>
      <c r="E16" s="187">
        <v>0</v>
      </c>
      <c r="F16" s="187">
        <v>0</v>
      </c>
      <c r="G16" s="190">
        <f t="shared" si="0"/>
        <v>0</v>
      </c>
      <c r="H16" s="191">
        <v>0</v>
      </c>
      <c r="I16" s="192" t="e">
        <f t="shared" si="1"/>
        <v>#DIV/0!</v>
      </c>
    </row>
    <row r="17" spans="1:9" ht="20.25">
      <c r="A17" s="186" t="s">
        <v>80</v>
      </c>
      <c r="B17" s="187">
        <v>0</v>
      </c>
      <c r="C17" s="187">
        <v>0</v>
      </c>
      <c r="D17" s="187">
        <v>0</v>
      </c>
      <c r="E17" s="187">
        <v>0</v>
      </c>
      <c r="F17" s="187">
        <v>0</v>
      </c>
      <c r="G17" s="190">
        <f t="shared" si="0"/>
        <v>0</v>
      </c>
      <c r="H17" s="191">
        <v>0</v>
      </c>
      <c r="I17" s="192" t="e">
        <f t="shared" si="1"/>
        <v>#DIV/0!</v>
      </c>
    </row>
    <row r="18" spans="1:9" ht="20.25">
      <c r="A18" s="186" t="s">
        <v>88</v>
      </c>
      <c r="B18" s="189">
        <v>50</v>
      </c>
      <c r="C18" s="189">
        <v>8.2799999999999994</v>
      </c>
      <c r="D18" s="189">
        <v>327</v>
      </c>
      <c r="E18" s="189">
        <v>143.72999999999999</v>
      </c>
      <c r="F18" s="189">
        <v>327</v>
      </c>
      <c r="G18" s="190">
        <f t="shared" si="0"/>
        <v>152.01</v>
      </c>
      <c r="H18" s="191">
        <v>0</v>
      </c>
      <c r="I18" s="192">
        <f t="shared" si="1"/>
        <v>0</v>
      </c>
    </row>
    <row r="19" spans="1:9" ht="20.25">
      <c r="A19" s="186" t="s">
        <v>87</v>
      </c>
      <c r="B19" s="187">
        <v>0</v>
      </c>
      <c r="C19" s="187">
        <v>0</v>
      </c>
      <c r="D19" s="187">
        <v>0</v>
      </c>
      <c r="E19" s="187">
        <v>0</v>
      </c>
      <c r="F19" s="187">
        <v>0</v>
      </c>
      <c r="G19" s="190">
        <f t="shared" si="0"/>
        <v>0</v>
      </c>
      <c r="H19" s="191">
        <v>0</v>
      </c>
      <c r="I19" s="192" t="e">
        <f t="shared" si="1"/>
        <v>#DIV/0!</v>
      </c>
    </row>
    <row r="20" spans="1:9" ht="20.25">
      <c r="A20" s="186" t="s">
        <v>115</v>
      </c>
      <c r="B20" s="187">
        <v>0</v>
      </c>
      <c r="C20" s="187">
        <v>0</v>
      </c>
      <c r="D20" s="187">
        <v>0</v>
      </c>
      <c r="E20" s="187">
        <v>0</v>
      </c>
      <c r="F20" s="187">
        <v>0</v>
      </c>
      <c r="G20" s="190">
        <f t="shared" si="0"/>
        <v>0</v>
      </c>
      <c r="H20" s="191">
        <v>0</v>
      </c>
      <c r="I20" s="192" t="e">
        <f t="shared" si="1"/>
        <v>#DIV/0!</v>
      </c>
    </row>
    <row r="21" spans="1:9" ht="20.25">
      <c r="A21" s="186" t="s">
        <v>116</v>
      </c>
      <c r="B21" s="187">
        <v>0</v>
      </c>
      <c r="C21" s="187">
        <v>0</v>
      </c>
      <c r="D21" s="187">
        <v>0</v>
      </c>
      <c r="E21" s="187">
        <v>0</v>
      </c>
      <c r="F21" s="187">
        <v>0</v>
      </c>
      <c r="G21" s="190">
        <f t="shared" si="0"/>
        <v>0</v>
      </c>
      <c r="H21" s="191">
        <v>0</v>
      </c>
      <c r="I21" s="192" t="e">
        <f t="shared" si="1"/>
        <v>#DIV/0!</v>
      </c>
    </row>
    <row r="22" spans="1:9" ht="20.25">
      <c r="A22" s="186" t="s">
        <v>84</v>
      </c>
      <c r="B22" s="187">
        <v>0</v>
      </c>
      <c r="C22" s="187">
        <v>0</v>
      </c>
      <c r="D22" s="187">
        <v>0</v>
      </c>
      <c r="E22" s="187">
        <v>0</v>
      </c>
      <c r="F22" s="187">
        <v>0</v>
      </c>
      <c r="G22" s="190">
        <f t="shared" si="0"/>
        <v>0</v>
      </c>
      <c r="H22" s="191">
        <v>0</v>
      </c>
      <c r="I22" s="192" t="e">
        <f t="shared" si="1"/>
        <v>#DIV/0!</v>
      </c>
    </row>
    <row r="23" spans="1:9" ht="20.25">
      <c r="A23" s="186" t="s">
        <v>83</v>
      </c>
      <c r="B23" s="187">
        <v>0</v>
      </c>
      <c r="C23" s="187">
        <v>0</v>
      </c>
      <c r="D23" s="187">
        <v>0</v>
      </c>
      <c r="E23" s="187">
        <v>0</v>
      </c>
      <c r="F23" s="187">
        <v>0</v>
      </c>
      <c r="G23" s="190">
        <f t="shared" si="0"/>
        <v>0</v>
      </c>
      <c r="H23" s="191">
        <v>0</v>
      </c>
      <c r="I23" s="192" t="e">
        <f t="shared" si="1"/>
        <v>#DIV/0!</v>
      </c>
    </row>
    <row r="24" spans="1:9" ht="20.25">
      <c r="A24" s="186" t="s">
        <v>86</v>
      </c>
      <c r="B24" s="187">
        <v>0</v>
      </c>
      <c r="C24" s="187">
        <v>0</v>
      </c>
      <c r="D24" s="187">
        <v>0</v>
      </c>
      <c r="E24" s="187">
        <v>0</v>
      </c>
      <c r="F24" s="187">
        <v>0</v>
      </c>
      <c r="G24" s="190">
        <f t="shared" si="0"/>
        <v>0</v>
      </c>
      <c r="H24" s="191">
        <v>0</v>
      </c>
      <c r="I24" s="192" t="e">
        <f t="shared" si="1"/>
        <v>#DIV/0!</v>
      </c>
    </row>
    <row r="25" spans="1:9" ht="20.25">
      <c r="A25" s="186" t="s">
        <v>117</v>
      </c>
      <c r="B25" s="189">
        <v>5</v>
      </c>
      <c r="C25" s="189">
        <v>1.18</v>
      </c>
      <c r="D25" s="189">
        <v>26</v>
      </c>
      <c r="E25" s="189">
        <v>9.73</v>
      </c>
      <c r="F25" s="189">
        <v>28</v>
      </c>
      <c r="G25" s="190">
        <f t="shared" si="0"/>
        <v>10.91</v>
      </c>
      <c r="H25" s="191">
        <v>0</v>
      </c>
      <c r="I25" s="192">
        <f t="shared" si="1"/>
        <v>0</v>
      </c>
    </row>
    <row r="26" spans="1:9" ht="20.25">
      <c r="A26" s="193" t="s">
        <v>118</v>
      </c>
      <c r="B26" s="189">
        <f>SUM(B5:B25)</f>
        <v>2314</v>
      </c>
      <c r="C26" s="189">
        <f t="shared" ref="C26:E26" si="2">SUM(C5:C25)</f>
        <v>361.15814715094336</v>
      </c>
      <c r="D26" s="189">
        <f t="shared" si="2"/>
        <v>2533</v>
      </c>
      <c r="E26" s="189">
        <f t="shared" si="2"/>
        <v>970.88516196226431</v>
      </c>
      <c r="F26" s="189">
        <f>SUM(F5:F25)</f>
        <v>2685</v>
      </c>
      <c r="G26" s="190">
        <f t="shared" ref="G26" si="3">SUM(G5:G25)</f>
        <v>1332.0433091132074</v>
      </c>
      <c r="H26" s="189">
        <f>SUM(H5:H25)</f>
        <v>1227.8044640000001</v>
      </c>
      <c r="I26" s="192">
        <f t="shared" si="1"/>
        <v>0.92174515317928873</v>
      </c>
    </row>
  </sheetData>
  <mergeCells count="8">
    <mergeCell ref="A1:I1"/>
    <mergeCell ref="A3:A4"/>
    <mergeCell ref="B3:C3"/>
    <mergeCell ref="D3:E3"/>
    <mergeCell ref="F3:F4"/>
    <mergeCell ref="G3:G4"/>
    <mergeCell ref="H3:H4"/>
    <mergeCell ref="I3:I4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财字1号</vt:lpstr>
      <vt:lpstr>财字2号</vt:lpstr>
      <vt:lpstr>财字3号</vt:lpstr>
      <vt:lpstr>财字4号</vt:lpstr>
      <vt:lpstr>财字5号</vt:lpstr>
      <vt:lpstr>财字6号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2006-09-13T11:21:00Z</dcterms:created>
  <dcterms:modified xsi:type="dcterms:W3CDTF">2021-10-25T01:10:18Z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