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-255" windowWidth="15675" windowHeight="12435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N409" i="3" l="1"/>
  <c r="N407" i="3"/>
  <c r="N408" i="3"/>
  <c r="N406" i="3"/>
  <c r="N405" i="3"/>
  <c r="N404" i="3"/>
  <c r="N403" i="3"/>
  <c r="N402" i="3"/>
  <c r="M403" i="3"/>
  <c r="M404" i="3"/>
  <c r="M405" i="3"/>
  <c r="M406" i="3"/>
  <c r="M407" i="3"/>
  <c r="M408" i="3"/>
  <c r="M409" i="3"/>
  <c r="M402" i="3"/>
  <c r="N232" i="3"/>
  <c r="N231" i="3"/>
  <c r="N230" i="3"/>
  <c r="N229" i="3"/>
  <c r="N228" i="3"/>
  <c r="N227" i="3"/>
  <c r="N226" i="3"/>
  <c r="N225" i="3"/>
  <c r="M226" i="3"/>
  <c r="M227" i="3"/>
  <c r="M228" i="3"/>
  <c r="M229" i="3"/>
  <c r="M230" i="3"/>
  <c r="M231" i="3"/>
  <c r="M232" i="3"/>
  <c r="M225" i="3"/>
  <c r="N14" i="3"/>
  <c r="N13" i="3"/>
  <c r="N12" i="3"/>
  <c r="N11" i="3"/>
  <c r="N10" i="3"/>
  <c r="N9" i="3"/>
  <c r="N8" i="3"/>
  <c r="N21" i="3"/>
  <c r="N7" i="3"/>
  <c r="N20" i="3"/>
  <c r="M13" i="3"/>
  <c r="M14" i="3"/>
  <c r="M8" i="3"/>
  <c r="M9" i="3"/>
  <c r="M10" i="3"/>
  <c r="M11" i="3"/>
  <c r="M12" i="3"/>
  <c r="M7" i="3"/>
  <c r="M20" i="3"/>
  <c r="N334" i="1" l="1"/>
  <c r="M326" i="1" l="1"/>
  <c r="M313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14" i="1"/>
  <c r="N313" i="1"/>
  <c r="F301" i="1"/>
  <c r="F144" i="3" l="1"/>
  <c r="F139" i="3"/>
  <c r="H26" i="6"/>
  <c r="G5" i="6"/>
  <c r="I5" i="6"/>
  <c r="G6" i="6"/>
  <c r="G7" i="6"/>
  <c r="G8" i="6"/>
  <c r="G9" i="6"/>
  <c r="G10" i="6"/>
  <c r="G11" i="6"/>
  <c r="G12" i="6"/>
  <c r="I12" i="6" s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1" i="6"/>
  <c r="I10" i="6"/>
  <c r="I9" i="6"/>
  <c r="I8" i="6"/>
  <c r="I7" i="6"/>
  <c r="I6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28" i="3" s="1"/>
  <c r="D381" i="3"/>
  <c r="D506" i="3"/>
  <c r="D554" i="3" s="1"/>
  <c r="D204" i="3"/>
  <c r="D383" i="3"/>
  <c r="D543" i="3" s="1"/>
  <c r="D508" i="3"/>
  <c r="D205" i="3"/>
  <c r="D531" i="3" s="1"/>
  <c r="D384" i="3"/>
  <c r="D509" i="3"/>
  <c r="D557" i="3" s="1"/>
  <c r="D206" i="3"/>
  <c r="D385" i="3"/>
  <c r="D545" i="3" s="1"/>
  <c r="D510" i="3"/>
  <c r="D207" i="3"/>
  <c r="D533" i="3" s="1"/>
  <c r="D386" i="3"/>
  <c r="D511" i="3"/>
  <c r="D559" i="3" s="1"/>
  <c r="D208" i="3"/>
  <c r="D387" i="3"/>
  <c r="D547" i="3" s="1"/>
  <c r="D512" i="3"/>
  <c r="E512" i="3"/>
  <c r="E560" i="3" s="1"/>
  <c r="D209" i="3"/>
  <c r="D388" i="3"/>
  <c r="D548" i="3" s="1"/>
  <c r="D513" i="3"/>
  <c r="D210" i="3"/>
  <c r="D536" i="3" s="1"/>
  <c r="D389" i="3"/>
  <c r="D549" i="3" s="1"/>
  <c r="D514" i="3"/>
  <c r="D562" i="3" s="1"/>
  <c r="K202" i="3"/>
  <c r="K381" i="3"/>
  <c r="K541" i="3" s="1"/>
  <c r="K506" i="3"/>
  <c r="K554" i="3" s="1"/>
  <c r="K204" i="3"/>
  <c r="K530" i="3" s="1"/>
  <c r="K383" i="3"/>
  <c r="K543" i="3" s="1"/>
  <c r="K508" i="3"/>
  <c r="K556" i="3" s="1"/>
  <c r="K205" i="3"/>
  <c r="K531" i="3" s="1"/>
  <c r="K384" i="3"/>
  <c r="K544" i="3" s="1"/>
  <c r="K509" i="3"/>
  <c r="K557" i="3" s="1"/>
  <c r="K206" i="3"/>
  <c r="K532" i="3" s="1"/>
  <c r="K385" i="3"/>
  <c r="K545" i="3" s="1"/>
  <c r="K510" i="3"/>
  <c r="K558" i="3" s="1"/>
  <c r="K207" i="3"/>
  <c r="K533" i="3" s="1"/>
  <c r="K386" i="3"/>
  <c r="K546" i="3" s="1"/>
  <c r="K511" i="3"/>
  <c r="K559" i="3" s="1"/>
  <c r="K208" i="3"/>
  <c r="K534" i="3" s="1"/>
  <c r="K387" i="3"/>
  <c r="K547" i="3" s="1"/>
  <c r="K512" i="3"/>
  <c r="K560" i="3" s="1"/>
  <c r="K209" i="3"/>
  <c r="K535" i="3" s="1"/>
  <c r="K388" i="3"/>
  <c r="K548" i="3" s="1"/>
  <c r="K513" i="3"/>
  <c r="K561" i="3" s="1"/>
  <c r="K210" i="3"/>
  <c r="K536" i="3" s="1"/>
  <c r="K389" i="3"/>
  <c r="K549" i="3" s="1"/>
  <c r="K514" i="3"/>
  <c r="K562" i="3" s="1"/>
  <c r="L202" i="3"/>
  <c r="L528" i="3" s="1"/>
  <c r="L381" i="3"/>
  <c r="L541" i="3" s="1"/>
  <c r="L506" i="3"/>
  <c r="L554" i="3" s="1"/>
  <c r="L204" i="3"/>
  <c r="L530" i="3" s="1"/>
  <c r="L383" i="3"/>
  <c r="L543" i="3" s="1"/>
  <c r="L508" i="3"/>
  <c r="L556" i="3" s="1"/>
  <c r="L205" i="3"/>
  <c r="L531" i="3" s="1"/>
  <c r="L384" i="3"/>
  <c r="L509" i="3"/>
  <c r="L557" i="3" s="1"/>
  <c r="L206" i="3"/>
  <c r="L532" i="3" s="1"/>
  <c r="L385" i="3"/>
  <c r="L545" i="3" s="1"/>
  <c r="L510" i="3"/>
  <c r="L207" i="3"/>
  <c r="L533" i="3" s="1"/>
  <c r="L386" i="3"/>
  <c r="L546" i="3" s="1"/>
  <c r="L511" i="3"/>
  <c r="L559" i="3" s="1"/>
  <c r="L208" i="3"/>
  <c r="L387" i="3"/>
  <c r="L547" i="3" s="1"/>
  <c r="L512" i="3"/>
  <c r="L560" i="3" s="1"/>
  <c r="L209" i="3"/>
  <c r="L535" i="3" s="1"/>
  <c r="L388" i="3"/>
  <c r="L548" i="3" s="1"/>
  <c r="L513" i="3"/>
  <c r="L561" i="3" s="1"/>
  <c r="L210" i="3"/>
  <c r="L536" i="3" s="1"/>
  <c r="L389" i="3"/>
  <c r="L549" i="3" s="1"/>
  <c r="L514" i="3"/>
  <c r="L562" i="3" s="1"/>
  <c r="J202" i="3"/>
  <c r="J528" i="3" s="1"/>
  <c r="J381" i="3"/>
  <c r="J541" i="3" s="1"/>
  <c r="J506" i="3"/>
  <c r="J554" i="3" s="1"/>
  <c r="J204" i="3"/>
  <c r="J530" i="3" s="1"/>
  <c r="J383" i="3"/>
  <c r="J543" i="3" s="1"/>
  <c r="J508" i="3"/>
  <c r="J205" i="3"/>
  <c r="J531" i="3" s="1"/>
  <c r="J384" i="3"/>
  <c r="J544" i="3" s="1"/>
  <c r="J509" i="3"/>
  <c r="J557" i="3" s="1"/>
  <c r="J206" i="3"/>
  <c r="J532" i="3" s="1"/>
  <c r="J385" i="3"/>
  <c r="J545" i="3" s="1"/>
  <c r="J510" i="3"/>
  <c r="J558" i="3" s="1"/>
  <c r="J207" i="3"/>
  <c r="J533" i="3" s="1"/>
  <c r="J386" i="3"/>
  <c r="J546" i="3" s="1"/>
  <c r="J511" i="3"/>
  <c r="J559" i="3" s="1"/>
  <c r="J208" i="3"/>
  <c r="J534" i="3" s="1"/>
  <c r="J387" i="3"/>
  <c r="J547" i="3" s="1"/>
  <c r="J512" i="3"/>
  <c r="J560" i="3" s="1"/>
  <c r="J209" i="3"/>
  <c r="J535" i="3" s="1"/>
  <c r="J388" i="3"/>
  <c r="J548" i="3" s="1"/>
  <c r="J513" i="3"/>
  <c r="J561" i="3" s="1"/>
  <c r="J210" i="3"/>
  <c r="J536" i="3" s="1"/>
  <c r="J389" i="3"/>
  <c r="J549" i="3" s="1"/>
  <c r="J514" i="3"/>
  <c r="J562" i="3"/>
  <c r="I202" i="3"/>
  <c r="I528" i="3" s="1"/>
  <c r="I381" i="3"/>
  <c r="I541" i="3" s="1"/>
  <c r="I506" i="3"/>
  <c r="I554" i="3" s="1"/>
  <c r="I204" i="3"/>
  <c r="I530" i="3" s="1"/>
  <c r="I383" i="3"/>
  <c r="I543" i="3" s="1"/>
  <c r="I508" i="3"/>
  <c r="I556" i="3" s="1"/>
  <c r="I205" i="3"/>
  <c r="I531" i="3" s="1"/>
  <c r="I384" i="3"/>
  <c r="I544" i="3" s="1"/>
  <c r="I509" i="3"/>
  <c r="I557" i="3" s="1"/>
  <c r="I206" i="3"/>
  <c r="I532" i="3" s="1"/>
  <c r="I385" i="3"/>
  <c r="I545" i="3" s="1"/>
  <c r="I510" i="3"/>
  <c r="I558" i="3" s="1"/>
  <c r="I207" i="3"/>
  <c r="I533" i="3" s="1"/>
  <c r="I386" i="3"/>
  <c r="I546" i="3" s="1"/>
  <c r="I511" i="3"/>
  <c r="I559" i="3" s="1"/>
  <c r="I208" i="3"/>
  <c r="I534" i="3" s="1"/>
  <c r="I387" i="3"/>
  <c r="I547" i="3" s="1"/>
  <c r="I512" i="3"/>
  <c r="I560" i="3" s="1"/>
  <c r="I209" i="3"/>
  <c r="I535" i="3" s="1"/>
  <c r="I388" i="3"/>
  <c r="I548" i="3" s="1"/>
  <c r="I513" i="3"/>
  <c r="I561" i="3" s="1"/>
  <c r="I210" i="3"/>
  <c r="I536" i="3" s="1"/>
  <c r="I389" i="3"/>
  <c r="I549" i="3" s="1"/>
  <c r="I514" i="3"/>
  <c r="I562" i="3" s="1"/>
  <c r="H202" i="3"/>
  <c r="H528" i="3" s="1"/>
  <c r="H381" i="3"/>
  <c r="H541" i="3" s="1"/>
  <c r="H506" i="3"/>
  <c r="H554" i="3" s="1"/>
  <c r="H204" i="3"/>
  <c r="H530" i="3" s="1"/>
  <c r="H383" i="3"/>
  <c r="H543" i="3" s="1"/>
  <c r="H508" i="3"/>
  <c r="H556" i="3" s="1"/>
  <c r="H205" i="3"/>
  <c r="H531" i="3" s="1"/>
  <c r="H384" i="3"/>
  <c r="H544" i="3" s="1"/>
  <c r="H509" i="3"/>
  <c r="H557" i="3" s="1"/>
  <c r="H206" i="3"/>
  <c r="H532" i="3" s="1"/>
  <c r="H385" i="3"/>
  <c r="H545" i="3" s="1"/>
  <c r="H510" i="3"/>
  <c r="H558" i="3" s="1"/>
  <c r="H207" i="3"/>
  <c r="H533" i="3" s="1"/>
  <c r="H386" i="3"/>
  <c r="H546" i="3" s="1"/>
  <c r="H511" i="3"/>
  <c r="H559" i="3" s="1"/>
  <c r="H208" i="3"/>
  <c r="H534" i="3" s="1"/>
  <c r="H387" i="3"/>
  <c r="H547" i="3" s="1"/>
  <c r="H512" i="3"/>
  <c r="H560" i="3" s="1"/>
  <c r="H209" i="3"/>
  <c r="H535" i="3" s="1"/>
  <c r="H388" i="3"/>
  <c r="H548" i="3" s="1"/>
  <c r="H513" i="3"/>
  <c r="H561" i="3" s="1"/>
  <c r="H210" i="3"/>
  <c r="H536" i="3" s="1"/>
  <c r="H389" i="3"/>
  <c r="H549" i="3" s="1"/>
  <c r="H514" i="3"/>
  <c r="H562" i="3" s="1"/>
  <c r="G202" i="3"/>
  <c r="G381" i="3"/>
  <c r="G541" i="3" s="1"/>
  <c r="G506" i="3"/>
  <c r="G204" i="3"/>
  <c r="G530" i="3" s="1"/>
  <c r="G383" i="3"/>
  <c r="G543" i="3" s="1"/>
  <c r="G508" i="3"/>
  <c r="G556" i="3" s="1"/>
  <c r="G205" i="3"/>
  <c r="G531" i="3" s="1"/>
  <c r="G384" i="3"/>
  <c r="G544" i="3" s="1"/>
  <c r="G509" i="3"/>
  <c r="G557" i="3" s="1"/>
  <c r="G206" i="3"/>
  <c r="G532" i="3" s="1"/>
  <c r="G385" i="3"/>
  <c r="G545" i="3" s="1"/>
  <c r="G510" i="3"/>
  <c r="G558" i="3" s="1"/>
  <c r="G207" i="3"/>
  <c r="G533" i="3" s="1"/>
  <c r="G386" i="3"/>
  <c r="G546" i="3" s="1"/>
  <c r="G511" i="3"/>
  <c r="G559" i="3" s="1"/>
  <c r="G208" i="3"/>
  <c r="G534" i="3" s="1"/>
  <c r="G387" i="3"/>
  <c r="G547" i="3" s="1"/>
  <c r="G512" i="3"/>
  <c r="G560" i="3" s="1"/>
  <c r="G209" i="3"/>
  <c r="G535" i="3" s="1"/>
  <c r="G388" i="3"/>
  <c r="G548" i="3" s="1"/>
  <c r="G513" i="3"/>
  <c r="G561" i="3" s="1"/>
  <c r="G210" i="3"/>
  <c r="G536" i="3" s="1"/>
  <c r="G389" i="3"/>
  <c r="G549" i="3" s="1"/>
  <c r="G514" i="3"/>
  <c r="G562" i="3" s="1"/>
  <c r="E202" i="3"/>
  <c r="E528" i="3" s="1"/>
  <c r="E381" i="3"/>
  <c r="E506" i="3"/>
  <c r="E554" i="3" s="1"/>
  <c r="E204" i="3"/>
  <c r="E530" i="3" s="1"/>
  <c r="E383" i="3"/>
  <c r="E543" i="3" s="1"/>
  <c r="E508" i="3"/>
  <c r="E556" i="3" s="1"/>
  <c r="E205" i="3"/>
  <c r="E531" i="3" s="1"/>
  <c r="E384" i="3"/>
  <c r="E544" i="3" s="1"/>
  <c r="E509" i="3"/>
  <c r="E557" i="3" s="1"/>
  <c r="E206" i="3"/>
  <c r="E532" i="3" s="1"/>
  <c r="E385" i="3"/>
  <c r="E545" i="3" s="1"/>
  <c r="E510" i="3"/>
  <c r="E558" i="3" s="1"/>
  <c r="E207" i="3"/>
  <c r="E533" i="3" s="1"/>
  <c r="E386" i="3"/>
  <c r="E546" i="3" s="1"/>
  <c r="E511" i="3"/>
  <c r="E559" i="3" s="1"/>
  <c r="E208" i="3"/>
  <c r="E534" i="3" s="1"/>
  <c r="E387" i="3"/>
  <c r="E547" i="3" s="1"/>
  <c r="E209" i="3"/>
  <c r="E535" i="3" s="1"/>
  <c r="E388" i="3"/>
  <c r="E548" i="3" s="1"/>
  <c r="E513" i="3"/>
  <c r="E561" i="3" s="1"/>
  <c r="E210" i="3"/>
  <c r="E536" i="3" s="1"/>
  <c r="E389" i="3"/>
  <c r="E549" i="3" s="1"/>
  <c r="E514" i="3"/>
  <c r="E562" i="3" s="1"/>
  <c r="C202" i="3"/>
  <c r="C528" i="3" s="1"/>
  <c r="C381" i="3"/>
  <c r="C541" i="3" s="1"/>
  <c r="C506" i="3"/>
  <c r="C204" i="3"/>
  <c r="C530" i="3" s="1"/>
  <c r="C383" i="3"/>
  <c r="C543" i="3" s="1"/>
  <c r="C508" i="3"/>
  <c r="C556" i="3" s="1"/>
  <c r="C205" i="3"/>
  <c r="C531" i="3" s="1"/>
  <c r="C384" i="3"/>
  <c r="C544" i="3" s="1"/>
  <c r="C509" i="3"/>
  <c r="C557" i="3" s="1"/>
  <c r="C206" i="3"/>
  <c r="C532" i="3" s="1"/>
  <c r="C385" i="3"/>
  <c r="C545" i="3" s="1"/>
  <c r="C510" i="3"/>
  <c r="C558" i="3" s="1"/>
  <c r="C207" i="3"/>
  <c r="C533" i="3" s="1"/>
  <c r="C386" i="3"/>
  <c r="C546" i="3" s="1"/>
  <c r="C511" i="3"/>
  <c r="C559" i="3" s="1"/>
  <c r="C208" i="3"/>
  <c r="C534" i="3" s="1"/>
  <c r="C387" i="3"/>
  <c r="C547" i="3" s="1"/>
  <c r="C512" i="3"/>
  <c r="C560" i="3" s="1"/>
  <c r="C209" i="3"/>
  <c r="C535" i="3" s="1"/>
  <c r="C388" i="3"/>
  <c r="C548" i="3"/>
  <c r="C513" i="3"/>
  <c r="C561" i="3" s="1"/>
  <c r="C210" i="3"/>
  <c r="C536" i="3" s="1"/>
  <c r="C389" i="3"/>
  <c r="C549" i="3" s="1"/>
  <c r="C514" i="3"/>
  <c r="C562" i="3" s="1"/>
  <c r="D213" i="3"/>
  <c r="D539" i="3" s="1"/>
  <c r="D392" i="3"/>
  <c r="D517" i="3"/>
  <c r="D565" i="3" s="1"/>
  <c r="K213" i="3"/>
  <c r="K539" i="3" s="1"/>
  <c r="K392" i="3"/>
  <c r="K552" i="3" s="1"/>
  <c r="L392" i="3"/>
  <c r="L552" i="3" s="1"/>
  <c r="K517" i="3"/>
  <c r="K565" i="3" s="1"/>
  <c r="L213" i="3"/>
  <c r="L539" i="3" s="1"/>
  <c r="L517" i="3"/>
  <c r="L565" i="3" s="1"/>
  <c r="J213" i="3"/>
  <c r="J539" i="3" s="1"/>
  <c r="J392" i="3"/>
  <c r="J552" i="3" s="1"/>
  <c r="J517" i="3"/>
  <c r="J565" i="3" s="1"/>
  <c r="I213" i="3"/>
  <c r="I539" i="3" s="1"/>
  <c r="I392" i="3"/>
  <c r="I552" i="3" s="1"/>
  <c r="I517" i="3"/>
  <c r="I565" i="3" s="1"/>
  <c r="H213" i="3"/>
  <c r="H539" i="3" s="1"/>
  <c r="H392" i="3"/>
  <c r="H552" i="3" s="1"/>
  <c r="H517" i="3"/>
  <c r="H565" i="3" s="1"/>
  <c r="G213" i="3"/>
  <c r="G539" i="3" s="1"/>
  <c r="G392" i="3"/>
  <c r="G552" i="3" s="1"/>
  <c r="G517" i="3"/>
  <c r="G565" i="3" s="1"/>
  <c r="E213" i="3"/>
  <c r="E539" i="3" s="1"/>
  <c r="E392" i="3"/>
  <c r="E552" i="3" s="1"/>
  <c r="E517" i="3"/>
  <c r="E565" i="3" s="1"/>
  <c r="C213" i="3"/>
  <c r="C539" i="3" s="1"/>
  <c r="C392" i="3"/>
  <c r="C552" i="3" s="1"/>
  <c r="C517" i="3"/>
  <c r="C565" i="3" s="1"/>
  <c r="D212" i="3"/>
  <c r="D538" i="3" s="1"/>
  <c r="D391" i="3"/>
  <c r="D516" i="3"/>
  <c r="D564" i="3" s="1"/>
  <c r="K212" i="3"/>
  <c r="K538" i="3" s="1"/>
  <c r="K391" i="3"/>
  <c r="K551" i="3" s="1"/>
  <c r="K516" i="3"/>
  <c r="K564" i="3" s="1"/>
  <c r="L516" i="3"/>
  <c r="L564" i="3" s="1"/>
  <c r="L212" i="3"/>
  <c r="L538" i="3" s="1"/>
  <c r="L391" i="3"/>
  <c r="L551" i="3" s="1"/>
  <c r="J212" i="3"/>
  <c r="J538" i="3" s="1"/>
  <c r="J551" i="3"/>
  <c r="J516" i="3"/>
  <c r="J564" i="3" s="1"/>
  <c r="I212" i="3"/>
  <c r="I538" i="3" s="1"/>
  <c r="I391" i="3"/>
  <c r="I551" i="3" s="1"/>
  <c r="I516" i="3"/>
  <c r="I564" i="3" s="1"/>
  <c r="H212" i="3"/>
  <c r="H538" i="3" s="1"/>
  <c r="H391" i="3"/>
  <c r="H551" i="3" s="1"/>
  <c r="H516" i="3"/>
  <c r="H564" i="3" s="1"/>
  <c r="G212" i="3"/>
  <c r="G538" i="3" s="1"/>
  <c r="G391" i="3"/>
  <c r="G551" i="3" s="1"/>
  <c r="G516" i="3"/>
  <c r="G564" i="3" s="1"/>
  <c r="E212" i="3"/>
  <c r="E391" i="3"/>
  <c r="E551" i="3" s="1"/>
  <c r="E516" i="3"/>
  <c r="E564" i="3" s="1"/>
  <c r="C212" i="3"/>
  <c r="C538" i="3" s="1"/>
  <c r="C391" i="3"/>
  <c r="C551" i="3" s="1"/>
  <c r="C516" i="3"/>
  <c r="C564" i="3" s="1"/>
  <c r="D211" i="3"/>
  <c r="D537" i="3" s="1"/>
  <c r="D390" i="3"/>
  <c r="D550" i="3" s="1"/>
  <c r="D515" i="3"/>
  <c r="D563" i="3" s="1"/>
  <c r="K211" i="3"/>
  <c r="K537" i="3" s="1"/>
  <c r="K390" i="3"/>
  <c r="K550" i="3" s="1"/>
  <c r="K515" i="3"/>
  <c r="K563" i="3" s="1"/>
  <c r="L211" i="3"/>
  <c r="L537" i="3" s="1"/>
  <c r="L390" i="3"/>
  <c r="L550" i="3" s="1"/>
  <c r="L515" i="3"/>
  <c r="L563" i="3" s="1"/>
  <c r="J211" i="3"/>
  <c r="J537" i="3" s="1"/>
  <c r="J390" i="3"/>
  <c r="J550" i="3" s="1"/>
  <c r="J515" i="3"/>
  <c r="J563" i="3" s="1"/>
  <c r="I211" i="3"/>
  <c r="I537" i="3" s="1"/>
  <c r="I390" i="3"/>
  <c r="I550" i="3" s="1"/>
  <c r="I515" i="3"/>
  <c r="I563" i="3" s="1"/>
  <c r="H211" i="3"/>
  <c r="H537" i="3" s="1"/>
  <c r="H390" i="3"/>
  <c r="H550" i="3" s="1"/>
  <c r="H515" i="3"/>
  <c r="H563" i="3" s="1"/>
  <c r="G211" i="3"/>
  <c r="G537" i="3" s="1"/>
  <c r="G390" i="3"/>
  <c r="G550" i="3" s="1"/>
  <c r="G515" i="3"/>
  <c r="G563" i="3" s="1"/>
  <c r="E211" i="3"/>
  <c r="E537" i="3" s="1"/>
  <c r="E390" i="3"/>
  <c r="E550" i="3" s="1"/>
  <c r="E515" i="3"/>
  <c r="E563" i="3" s="1"/>
  <c r="C211" i="3"/>
  <c r="C537" i="3" s="1"/>
  <c r="C390" i="3"/>
  <c r="C550" i="3" s="1"/>
  <c r="C515" i="3"/>
  <c r="C563" i="3" s="1"/>
  <c r="D203" i="3"/>
  <c r="D382" i="3"/>
  <c r="D542" i="3" s="1"/>
  <c r="D507" i="3"/>
  <c r="K203" i="3"/>
  <c r="K529" i="3" s="1"/>
  <c r="K382" i="3"/>
  <c r="K542" i="3" s="1"/>
  <c r="K507" i="3"/>
  <c r="K555" i="3" s="1"/>
  <c r="L507" i="3"/>
  <c r="L555" i="3" s="1"/>
  <c r="L203" i="3"/>
  <c r="L529" i="3" s="1"/>
  <c r="L382" i="3"/>
  <c r="L542" i="3" s="1"/>
  <c r="J203" i="3"/>
  <c r="J529" i="3" s="1"/>
  <c r="J382" i="3"/>
  <c r="J542" i="3" s="1"/>
  <c r="J507" i="3"/>
  <c r="J555" i="3" s="1"/>
  <c r="I203" i="3"/>
  <c r="I529" i="3" s="1"/>
  <c r="I382" i="3"/>
  <c r="I542" i="3" s="1"/>
  <c r="I507" i="3"/>
  <c r="I555" i="3" s="1"/>
  <c r="H203" i="3"/>
  <c r="H529" i="3" s="1"/>
  <c r="H382" i="3"/>
  <c r="H542" i="3" s="1"/>
  <c r="H507" i="3"/>
  <c r="H555" i="3" s="1"/>
  <c r="G203" i="3"/>
  <c r="G529" i="3" s="1"/>
  <c r="G382" i="3"/>
  <c r="G542" i="3" s="1"/>
  <c r="G507" i="3"/>
  <c r="G555" i="3" s="1"/>
  <c r="E203" i="3"/>
  <c r="E529" i="3" s="1"/>
  <c r="E382" i="3"/>
  <c r="E542" i="3" s="1"/>
  <c r="E507" i="3"/>
  <c r="E555" i="3" s="1"/>
  <c r="C203" i="3"/>
  <c r="C529" i="3" s="1"/>
  <c r="C382" i="3"/>
  <c r="C542" i="3" s="1"/>
  <c r="C507" i="3"/>
  <c r="C555" i="3" s="1"/>
  <c r="A524" i="3"/>
  <c r="F514" i="3"/>
  <c r="F511" i="3"/>
  <c r="D505" i="3"/>
  <c r="K505" i="3"/>
  <c r="L505" i="3"/>
  <c r="J505" i="3"/>
  <c r="I505" i="3"/>
  <c r="H505" i="3"/>
  <c r="G505" i="3"/>
  <c r="E505" i="3"/>
  <c r="C505" i="3"/>
  <c r="M500" i="3"/>
  <c r="F500" i="3"/>
  <c r="N499" i="3"/>
  <c r="M499" i="3"/>
  <c r="N498" i="3"/>
  <c r="M498" i="3"/>
  <c r="F498" i="3"/>
  <c r="F496" i="3"/>
  <c r="M494" i="3"/>
  <c r="F494" i="3"/>
  <c r="N493" i="3"/>
  <c r="M493" i="3"/>
  <c r="F493" i="3"/>
  <c r="D492" i="3"/>
  <c r="K492" i="3"/>
  <c r="L492" i="3"/>
  <c r="J492" i="3"/>
  <c r="I492" i="3"/>
  <c r="H492" i="3"/>
  <c r="G492" i="3"/>
  <c r="F492" i="3"/>
  <c r="C492" i="3"/>
  <c r="N488" i="3"/>
  <c r="N487" i="3"/>
  <c r="F487" i="3"/>
  <c r="F485" i="3"/>
  <c r="F483" i="3"/>
  <c r="F482" i="3"/>
  <c r="M481" i="3"/>
  <c r="F481" i="3"/>
  <c r="N480" i="3"/>
  <c r="M480" i="3"/>
  <c r="F480" i="3"/>
  <c r="D479" i="3"/>
  <c r="F479" i="3" s="1"/>
  <c r="K479" i="3"/>
  <c r="L479" i="3"/>
  <c r="M479" i="3" s="1"/>
  <c r="J479" i="3"/>
  <c r="I479" i="3"/>
  <c r="H479" i="3"/>
  <c r="G479" i="3"/>
  <c r="E479" i="3"/>
  <c r="C479" i="3"/>
  <c r="N477" i="3"/>
  <c r="F477" i="3"/>
  <c r="F475" i="3"/>
  <c r="N474" i="3"/>
  <c r="M474" i="3"/>
  <c r="F474" i="3"/>
  <c r="M472" i="3"/>
  <c r="F472" i="3"/>
  <c r="M471" i="3"/>
  <c r="F471" i="3"/>
  <c r="M470" i="3"/>
  <c r="F470" i="3"/>
  <c r="F469" i="3"/>
  <c r="M468" i="3"/>
  <c r="F468" i="3"/>
  <c r="M467" i="3"/>
  <c r="F467" i="3"/>
  <c r="D466" i="3"/>
  <c r="K466" i="3"/>
  <c r="L466" i="3"/>
  <c r="M466" i="3"/>
  <c r="J466" i="3"/>
  <c r="I466" i="3"/>
  <c r="H466" i="3"/>
  <c r="G466" i="3"/>
  <c r="E466" i="3"/>
  <c r="F466" i="3"/>
  <c r="C466" i="3"/>
  <c r="N464" i="3"/>
  <c r="M462" i="3"/>
  <c r="M461" i="3"/>
  <c r="F461" i="3"/>
  <c r="N459" i="3"/>
  <c r="F459" i="3"/>
  <c r="N458" i="3"/>
  <c r="M457" i="3"/>
  <c r="F457" i="3"/>
  <c r="M455" i="3"/>
  <c r="F455" i="3"/>
  <c r="M454" i="3"/>
  <c r="F454" i="3"/>
  <c r="D453" i="3"/>
  <c r="F453" i="3" s="1"/>
  <c r="K453" i="3"/>
  <c r="L453" i="3"/>
  <c r="M453" i="3" s="1"/>
  <c r="J453" i="3"/>
  <c r="I453" i="3"/>
  <c r="H453" i="3"/>
  <c r="G453" i="3"/>
  <c r="E453" i="3"/>
  <c r="C453" i="3"/>
  <c r="M452" i="3"/>
  <c r="F450" i="3"/>
  <c r="M449" i="3"/>
  <c r="F449" i="3"/>
  <c r="N448" i="3"/>
  <c r="M448" i="3"/>
  <c r="F448" i="3"/>
  <c r="M447" i="3"/>
  <c r="F447" i="3"/>
  <c r="N446" i="3"/>
  <c r="M446" i="3"/>
  <c r="F446" i="3"/>
  <c r="M444" i="3"/>
  <c r="F444" i="3"/>
  <c r="F443" i="3"/>
  <c r="M442" i="3"/>
  <c r="F442" i="3"/>
  <c r="M441" i="3"/>
  <c r="F441" i="3"/>
  <c r="D440" i="3"/>
  <c r="F440" i="3" s="1"/>
  <c r="K440" i="3"/>
  <c r="L440" i="3"/>
  <c r="M440" i="3" s="1"/>
  <c r="J440" i="3"/>
  <c r="I440" i="3"/>
  <c r="H440" i="3"/>
  <c r="G440" i="3"/>
  <c r="E440" i="3"/>
  <c r="C440" i="3"/>
  <c r="M435" i="3"/>
  <c r="F435" i="3"/>
  <c r="F433" i="3"/>
  <c r="N431" i="3"/>
  <c r="M431" i="3"/>
  <c r="F431" i="3"/>
  <c r="M430" i="3"/>
  <c r="F430" i="3"/>
  <c r="M429" i="3"/>
  <c r="F429" i="3"/>
  <c r="M428" i="3"/>
  <c r="F428" i="3"/>
  <c r="D427" i="3"/>
  <c r="K427" i="3"/>
  <c r="L427" i="3"/>
  <c r="M427" i="3" s="1"/>
  <c r="J427" i="3"/>
  <c r="I427" i="3"/>
  <c r="H427" i="3"/>
  <c r="G427" i="3"/>
  <c r="E427" i="3"/>
  <c r="C427" i="3"/>
  <c r="M422" i="3"/>
  <c r="F422" i="3"/>
  <c r="N421" i="3"/>
  <c r="F421" i="3"/>
  <c r="M420" i="3"/>
  <c r="F420" i="3"/>
  <c r="N418" i="3"/>
  <c r="F418" i="3"/>
  <c r="N417" i="3"/>
  <c r="M417" i="3"/>
  <c r="F417" i="3"/>
  <c r="M416" i="3"/>
  <c r="F416" i="3"/>
  <c r="N415" i="3"/>
  <c r="M415" i="3"/>
  <c r="F415" i="3"/>
  <c r="D414" i="3"/>
  <c r="F414" i="3" s="1"/>
  <c r="K414" i="3"/>
  <c r="L414" i="3"/>
  <c r="J414" i="3"/>
  <c r="I414" i="3"/>
  <c r="H414" i="3"/>
  <c r="G414" i="3"/>
  <c r="E414" i="3"/>
  <c r="C414" i="3"/>
  <c r="F412" i="3"/>
  <c r="F410" i="3"/>
  <c r="F409" i="3"/>
  <c r="F408" i="3"/>
  <c r="F407" i="3"/>
  <c r="F406" i="3"/>
  <c r="F405" i="3"/>
  <c r="F404" i="3"/>
  <c r="F403" i="3"/>
  <c r="F402" i="3"/>
  <c r="A398" i="3"/>
  <c r="F388" i="3"/>
  <c r="F381" i="3"/>
  <c r="D380" i="3"/>
  <c r="K380" i="3"/>
  <c r="M380" i="3" s="1"/>
  <c r="L380" i="3"/>
  <c r="J380" i="3"/>
  <c r="I380" i="3"/>
  <c r="H380" i="3"/>
  <c r="G380" i="3"/>
  <c r="E380" i="3"/>
  <c r="F380" i="3" s="1"/>
  <c r="C380" i="3"/>
  <c r="M374" i="3"/>
  <c r="F374" i="3"/>
  <c r="D367" i="3"/>
  <c r="K367" i="3"/>
  <c r="L367" i="3"/>
  <c r="J367" i="3"/>
  <c r="I367" i="3"/>
  <c r="H367" i="3"/>
  <c r="G367" i="3"/>
  <c r="E367" i="3"/>
  <c r="C367" i="3"/>
  <c r="M363" i="3"/>
  <c r="F363" i="3"/>
  <c r="M362" i="3"/>
  <c r="F362" i="3"/>
  <c r="N361" i="3"/>
  <c r="M361" i="3"/>
  <c r="F361" i="3"/>
  <c r="M360" i="3"/>
  <c r="F360" i="3"/>
  <c r="F358" i="3"/>
  <c r="F357" i="3"/>
  <c r="M356" i="3"/>
  <c r="F356" i="3"/>
  <c r="M355" i="3"/>
  <c r="F355" i="3"/>
  <c r="D354" i="3"/>
  <c r="F354" i="3" s="1"/>
  <c r="K354" i="3"/>
  <c r="L354" i="3"/>
  <c r="J354" i="3"/>
  <c r="I354" i="3"/>
  <c r="H354" i="3"/>
  <c r="G354" i="3"/>
  <c r="C354" i="3"/>
  <c r="F350" i="3"/>
  <c r="N349" i="3"/>
  <c r="M349" i="3"/>
  <c r="F349" i="3"/>
  <c r="F347" i="3"/>
  <c r="F345" i="3"/>
  <c r="F344" i="3"/>
  <c r="N343" i="3"/>
  <c r="M343" i="3"/>
  <c r="F343" i="3"/>
  <c r="M342" i="3"/>
  <c r="F342" i="3"/>
  <c r="D341" i="3"/>
  <c r="F341" i="3" s="1"/>
  <c r="K341" i="3"/>
  <c r="L341" i="3"/>
  <c r="M341" i="3" s="1"/>
  <c r="J341" i="3"/>
  <c r="I341" i="3"/>
  <c r="H341" i="3"/>
  <c r="G341" i="3"/>
  <c r="E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K328" i="3"/>
  <c r="L328" i="3"/>
  <c r="M328" i="3"/>
  <c r="J328" i="3"/>
  <c r="I328" i="3"/>
  <c r="H328" i="3"/>
  <c r="G328" i="3"/>
  <c r="E328" i="3"/>
  <c r="F328" i="3"/>
  <c r="C328" i="3"/>
  <c r="N324" i="3"/>
  <c r="F324" i="3"/>
  <c r="N323" i="3"/>
  <c r="M323" i="3"/>
  <c r="F323" i="3"/>
  <c r="F321" i="3"/>
  <c r="M319" i="3"/>
  <c r="F319" i="3"/>
  <c r="F318" i="3"/>
  <c r="M317" i="3"/>
  <c r="F317" i="3"/>
  <c r="M316" i="3"/>
  <c r="F316" i="3"/>
  <c r="D315" i="3"/>
  <c r="K315" i="3"/>
  <c r="L315" i="3"/>
  <c r="M315" i="3"/>
  <c r="J315" i="3"/>
  <c r="I315" i="3"/>
  <c r="H315" i="3"/>
  <c r="G315" i="3"/>
  <c r="E315" i="3"/>
  <c r="F315" i="3"/>
  <c r="C315" i="3"/>
  <c r="N310" i="3"/>
  <c r="F310" i="3"/>
  <c r="M304" i="3"/>
  <c r="F304" i="3"/>
  <c r="M303" i="3"/>
  <c r="F303" i="3"/>
  <c r="D302" i="3"/>
  <c r="F302" i="3" s="1"/>
  <c r="K302" i="3"/>
  <c r="L302" i="3"/>
  <c r="M302" i="3" s="1"/>
  <c r="J302" i="3"/>
  <c r="I302" i="3"/>
  <c r="H302" i="3"/>
  <c r="G302" i="3"/>
  <c r="E302" i="3"/>
  <c r="C302" i="3"/>
  <c r="N297" i="3"/>
  <c r="M297" i="3"/>
  <c r="F297" i="3"/>
  <c r="N295" i="3"/>
  <c r="F295" i="3"/>
  <c r="N294" i="3"/>
  <c r="F294" i="3"/>
  <c r="F293" i="3"/>
  <c r="M292" i="3"/>
  <c r="F292" i="3"/>
  <c r="N291" i="3"/>
  <c r="M291" i="3"/>
  <c r="F291" i="3"/>
  <c r="N290" i="3"/>
  <c r="M290" i="3"/>
  <c r="F290" i="3"/>
  <c r="D289" i="3"/>
  <c r="K289" i="3"/>
  <c r="L289" i="3"/>
  <c r="M289" i="3"/>
  <c r="J289" i="3"/>
  <c r="I289" i="3"/>
  <c r="H289" i="3"/>
  <c r="G289" i="3"/>
  <c r="E289" i="3"/>
  <c r="F289" i="3"/>
  <c r="C289" i="3"/>
  <c r="N284" i="3"/>
  <c r="M284" i="3"/>
  <c r="F284" i="3"/>
  <c r="F282" i="3"/>
  <c r="M278" i="3"/>
  <c r="F278" i="3"/>
  <c r="M277" i="3"/>
  <c r="F277" i="3"/>
  <c r="D276" i="3"/>
  <c r="F276" i="3" s="1"/>
  <c r="K276" i="3"/>
  <c r="L276" i="3"/>
  <c r="J276" i="3"/>
  <c r="I276" i="3"/>
  <c r="H276" i="3"/>
  <c r="G276" i="3"/>
  <c r="E276" i="3"/>
  <c r="C276" i="3"/>
  <c r="N272" i="3"/>
  <c r="N271" i="3"/>
  <c r="M271" i="3"/>
  <c r="F271" i="3"/>
  <c r="N270" i="3"/>
  <c r="M270" i="3"/>
  <c r="F270" i="3"/>
  <c r="M269" i="3"/>
  <c r="F269" i="3"/>
  <c r="N268" i="3"/>
  <c r="F267" i="3"/>
  <c r="F266" i="3"/>
  <c r="M265" i="3"/>
  <c r="F265" i="3"/>
  <c r="M264" i="3"/>
  <c r="F264" i="3"/>
  <c r="D263" i="3"/>
  <c r="F263" i="3" s="1"/>
  <c r="K263" i="3"/>
  <c r="L263" i="3"/>
  <c r="M263" i="3" s="1"/>
  <c r="J263" i="3"/>
  <c r="I263" i="3"/>
  <c r="H263" i="3"/>
  <c r="G263" i="3"/>
  <c r="E263" i="3"/>
  <c r="C263" i="3"/>
  <c r="N258" i="3"/>
  <c r="M258" i="3"/>
  <c r="F258" i="3"/>
  <c r="M256" i="3"/>
  <c r="F256" i="3"/>
  <c r="N254" i="3"/>
  <c r="M254" i="3"/>
  <c r="F254" i="3"/>
  <c r="F253" i="3"/>
  <c r="M252" i="3"/>
  <c r="F252" i="3"/>
  <c r="N251" i="3"/>
  <c r="M251" i="3"/>
  <c r="F251" i="3"/>
  <c r="D250" i="3"/>
  <c r="K250" i="3"/>
  <c r="M250" i="3" s="1"/>
  <c r="L250" i="3"/>
  <c r="J250" i="3"/>
  <c r="I250" i="3"/>
  <c r="H250" i="3"/>
  <c r="G250" i="3"/>
  <c r="E250" i="3"/>
  <c r="F250" i="3"/>
  <c r="C250" i="3"/>
  <c r="N245" i="3"/>
  <c r="M245" i="3"/>
  <c r="F245" i="3"/>
  <c r="M243" i="3"/>
  <c r="F243" i="3"/>
  <c r="F241" i="3"/>
  <c r="F240" i="3"/>
  <c r="M239" i="3"/>
  <c r="F239" i="3"/>
  <c r="M238" i="3"/>
  <c r="F238" i="3"/>
  <c r="D237" i="3"/>
  <c r="K237" i="3"/>
  <c r="L237" i="3"/>
  <c r="J237" i="3"/>
  <c r="I237" i="3"/>
  <c r="H237" i="3"/>
  <c r="G237" i="3"/>
  <c r="E237" i="3"/>
  <c r="F237" i="3" s="1"/>
  <c r="C237" i="3"/>
  <c r="F232" i="3"/>
  <c r="F231" i="3"/>
  <c r="F230" i="3"/>
  <c r="F229" i="3"/>
  <c r="F228" i="3"/>
  <c r="F227" i="3"/>
  <c r="F226" i="3"/>
  <c r="F225" i="3"/>
  <c r="A221" i="3"/>
  <c r="D201" i="3"/>
  <c r="K201" i="3"/>
  <c r="L201" i="3"/>
  <c r="M201" i="3" s="1"/>
  <c r="J201" i="3"/>
  <c r="I201" i="3"/>
  <c r="H201" i="3"/>
  <c r="G201" i="3"/>
  <c r="E201" i="3"/>
  <c r="C201" i="3"/>
  <c r="F196" i="3"/>
  <c r="F194" i="3"/>
  <c r="M190" i="3"/>
  <c r="F190" i="3"/>
  <c r="M189" i="3"/>
  <c r="F189" i="3"/>
  <c r="D188" i="3"/>
  <c r="F188" i="3" s="1"/>
  <c r="K188" i="3"/>
  <c r="L188" i="3"/>
  <c r="J188" i="3"/>
  <c r="I188" i="3"/>
  <c r="H188" i="3"/>
  <c r="G188" i="3"/>
  <c r="E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F175" i="3" s="1"/>
  <c r="K175" i="3"/>
  <c r="L175" i="3"/>
  <c r="M175" i="3" s="1"/>
  <c r="J175" i="3"/>
  <c r="I175" i="3"/>
  <c r="H175" i="3"/>
  <c r="G175" i="3"/>
  <c r="E175" i="3"/>
  <c r="C175" i="3"/>
  <c r="F171" i="3"/>
  <c r="M170" i="3"/>
  <c r="F170" i="3"/>
  <c r="F168" i="3"/>
  <c r="M167" i="3"/>
  <c r="F167" i="3"/>
  <c r="F166" i="3"/>
  <c r="N165" i="3"/>
  <c r="F165" i="3"/>
  <c r="N164" i="3"/>
  <c r="M164" i="3"/>
  <c r="F164" i="3"/>
  <c r="M163" i="3"/>
  <c r="F163" i="3"/>
  <c r="D162" i="3"/>
  <c r="K162" i="3"/>
  <c r="L162" i="3"/>
  <c r="J162" i="3"/>
  <c r="I162" i="3"/>
  <c r="H162" i="3"/>
  <c r="G162" i="3"/>
  <c r="F162" i="3"/>
  <c r="C162" i="3"/>
  <c r="N158" i="3"/>
  <c r="F158" i="3"/>
  <c r="N157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M149" i="3" s="1"/>
  <c r="J149" i="3"/>
  <c r="I149" i="3"/>
  <c r="H149" i="3"/>
  <c r="G149" i="3"/>
  <c r="E149" i="3"/>
  <c r="C149" i="3"/>
  <c r="M138" i="3"/>
  <c r="F138" i="3"/>
  <c r="M137" i="3"/>
  <c r="F137" i="3"/>
  <c r="D136" i="3"/>
  <c r="F136" i="3" s="1"/>
  <c r="K136" i="3"/>
  <c r="L136" i="3"/>
  <c r="M136" i="3" s="1"/>
  <c r="J136" i="3"/>
  <c r="I136" i="3"/>
  <c r="H136" i="3"/>
  <c r="G136" i="3"/>
  <c r="E136" i="3"/>
  <c r="C136" i="3"/>
  <c r="N134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D123" i="3"/>
  <c r="K123" i="3"/>
  <c r="L123" i="3"/>
  <c r="J123" i="3"/>
  <c r="I123" i="3"/>
  <c r="H123" i="3"/>
  <c r="G123" i="3"/>
  <c r="E123" i="3"/>
  <c r="F123" i="3" s="1"/>
  <c r="C123" i="3"/>
  <c r="M118" i="3"/>
  <c r="F118" i="3"/>
  <c r="M116" i="3"/>
  <c r="F116" i="3"/>
  <c r="F115" i="3"/>
  <c r="N114" i="3"/>
  <c r="F114" i="3"/>
  <c r="F113" i="3"/>
  <c r="N112" i="3"/>
  <c r="M112" i="3"/>
  <c r="F112" i="3"/>
  <c r="M111" i="3"/>
  <c r="F111" i="3"/>
  <c r="D110" i="3"/>
  <c r="K110" i="3"/>
  <c r="M110" i="3" s="1"/>
  <c r="L110" i="3"/>
  <c r="J110" i="3"/>
  <c r="I110" i="3"/>
  <c r="H110" i="3"/>
  <c r="G110" i="3"/>
  <c r="E110" i="3"/>
  <c r="F110" i="3"/>
  <c r="C110" i="3"/>
  <c r="F105" i="3"/>
  <c r="N103" i="3"/>
  <c r="M99" i="3"/>
  <c r="F99" i="3"/>
  <c r="M98" i="3"/>
  <c r="F98" i="3"/>
  <c r="D97" i="3"/>
  <c r="F97" i="3" s="1"/>
  <c r="K97" i="3"/>
  <c r="L97" i="3"/>
  <c r="M97" i="3" s="1"/>
  <c r="J97" i="3"/>
  <c r="I97" i="3"/>
  <c r="H97" i="3"/>
  <c r="G97" i="3"/>
  <c r="E97" i="3"/>
  <c r="C97" i="3"/>
  <c r="M92" i="3"/>
  <c r="F92" i="3"/>
  <c r="M86" i="3"/>
  <c r="F86" i="3"/>
  <c r="M85" i="3"/>
  <c r="F85" i="3"/>
  <c r="D84" i="3"/>
  <c r="K84" i="3"/>
  <c r="M84" i="3" s="1"/>
  <c r="L84" i="3"/>
  <c r="J84" i="3"/>
  <c r="I84" i="3"/>
  <c r="H84" i="3"/>
  <c r="G84" i="3"/>
  <c r="E84" i="3"/>
  <c r="F84" i="3"/>
  <c r="C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F71" i="3" s="1"/>
  <c r="K71" i="3"/>
  <c r="L71" i="3"/>
  <c r="M71" i="3" s="1"/>
  <c r="J71" i="3"/>
  <c r="I71" i="3"/>
  <c r="H71" i="3"/>
  <c r="G71" i="3"/>
  <c r="E71" i="3"/>
  <c r="C71" i="3"/>
  <c r="M66" i="3"/>
  <c r="F66" i="3"/>
  <c r="F64" i="3"/>
  <c r="F61" i="3"/>
  <c r="M60" i="3"/>
  <c r="F60" i="3"/>
  <c r="M59" i="3"/>
  <c r="F59" i="3"/>
  <c r="D58" i="3"/>
  <c r="K58" i="3"/>
  <c r="M58" i="3" s="1"/>
  <c r="L58" i="3"/>
  <c r="J58" i="3"/>
  <c r="I58" i="3"/>
  <c r="H58" i="3"/>
  <c r="G58" i="3"/>
  <c r="E58" i="3"/>
  <c r="C58" i="3"/>
  <c r="M57" i="3"/>
  <c r="M56" i="3"/>
  <c r="F56" i="3"/>
  <c r="N54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D45" i="3"/>
  <c r="F45" i="3" s="1"/>
  <c r="K45" i="3"/>
  <c r="L45" i="3"/>
  <c r="M45" i="3" s="1"/>
  <c r="J45" i="3"/>
  <c r="I45" i="3"/>
  <c r="H45" i="3"/>
  <c r="G45" i="3"/>
  <c r="E45" i="3"/>
  <c r="C45" i="3"/>
  <c r="N41" i="3"/>
  <c r="M40" i="3"/>
  <c r="F40" i="3"/>
  <c r="M38" i="3"/>
  <c r="F38" i="3"/>
  <c r="M37" i="3"/>
  <c r="F37" i="3"/>
  <c r="M36" i="3"/>
  <c r="F36" i="3"/>
  <c r="M35" i="3"/>
  <c r="F35" i="3"/>
  <c r="M34" i="3"/>
  <c r="F34" i="3"/>
  <c r="N33" i="3"/>
  <c r="M33" i="3"/>
  <c r="F33" i="3"/>
  <c r="D32" i="3"/>
  <c r="K32" i="3"/>
  <c r="L32" i="3"/>
  <c r="J32" i="3"/>
  <c r="I32" i="3"/>
  <c r="H32" i="3"/>
  <c r="G32" i="3"/>
  <c r="E32" i="3"/>
  <c r="C32" i="3"/>
  <c r="N27" i="3"/>
  <c r="M27" i="3"/>
  <c r="F27" i="3"/>
  <c r="M25" i="3"/>
  <c r="F25" i="3"/>
  <c r="F23" i="3"/>
  <c r="F22" i="3"/>
  <c r="M21" i="3"/>
  <c r="F21" i="3"/>
  <c r="F20" i="3"/>
  <c r="D19" i="3"/>
  <c r="K19" i="3"/>
  <c r="L19" i="3"/>
  <c r="J19" i="3"/>
  <c r="I19" i="3"/>
  <c r="H19" i="3"/>
  <c r="G19" i="3"/>
  <c r="E19" i="3"/>
  <c r="C19" i="3"/>
  <c r="F18" i="3"/>
  <c r="F17" i="3"/>
  <c r="F16" i="3"/>
  <c r="F15" i="3"/>
  <c r="F14" i="3"/>
  <c r="F13" i="3"/>
  <c r="F12" i="3"/>
  <c r="F11" i="3"/>
  <c r="F10" i="3"/>
  <c r="F9" i="3"/>
  <c r="F8" i="3"/>
  <c r="F7" i="3"/>
  <c r="H25" i="2"/>
  <c r="H27" i="2" s="1"/>
  <c r="G25" i="2"/>
  <c r="G27" i="2" s="1"/>
  <c r="D25" i="2"/>
  <c r="D27" i="2" s="1"/>
  <c r="E25" i="2"/>
  <c r="E27" i="2" s="1"/>
  <c r="C25" i="2"/>
  <c r="C27" i="2"/>
  <c r="H26" i="2"/>
  <c r="G26" i="2"/>
  <c r="D26" i="2"/>
  <c r="E26" i="2"/>
  <c r="F26" i="2" s="1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H336" i="1"/>
  <c r="I336" i="1"/>
  <c r="J336" i="1"/>
  <c r="K336" i="1"/>
  <c r="M336" i="1" s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204" i="1" s="1"/>
  <c r="D327" i="1"/>
  <c r="N220" i="1" s="1"/>
  <c r="E327" i="1"/>
  <c r="D328" i="1"/>
  <c r="N161" i="1" s="1"/>
  <c r="E328" i="1"/>
  <c r="D329" i="1"/>
  <c r="N162" i="1" s="1"/>
  <c r="E329" i="1"/>
  <c r="D330" i="1"/>
  <c r="N22" i="1" s="1"/>
  <c r="E330" i="1"/>
  <c r="D331" i="1"/>
  <c r="N36" i="1" s="1"/>
  <c r="E331" i="1"/>
  <c r="D332" i="1"/>
  <c r="N199" i="1" s="1"/>
  <c r="E332" i="1"/>
  <c r="D333" i="1"/>
  <c r="N59" i="1" s="1"/>
  <c r="E333" i="1"/>
  <c r="D334" i="1"/>
  <c r="N13" i="1" s="1"/>
  <c r="E334" i="1"/>
  <c r="D335" i="1"/>
  <c r="N168" i="1" s="1"/>
  <c r="E335" i="1"/>
  <c r="D336" i="1"/>
  <c r="N15" i="1" s="1"/>
  <c r="E336" i="1"/>
  <c r="E337" i="1"/>
  <c r="D338" i="1"/>
  <c r="N205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D326" i="1"/>
  <c r="C326" i="1"/>
  <c r="F321" i="1"/>
  <c r="F319" i="1"/>
  <c r="F317" i="1"/>
  <c r="F316" i="1"/>
  <c r="M315" i="1"/>
  <c r="F315" i="1"/>
  <c r="M314" i="1"/>
  <c r="F314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L313" i="1"/>
  <c r="K313" i="1"/>
  <c r="J313" i="1"/>
  <c r="I313" i="1"/>
  <c r="H313" i="1"/>
  <c r="G313" i="1"/>
  <c r="E313" i="1"/>
  <c r="D313" i="1"/>
  <c r="C313" i="1"/>
  <c r="F308" i="1"/>
  <c r="F306" i="1"/>
  <c r="F304" i="1"/>
  <c r="F303" i="1"/>
  <c r="M302" i="1"/>
  <c r="F302" i="1"/>
  <c r="M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M185" i="1" s="1"/>
  <c r="J185" i="1"/>
  <c r="I185" i="1"/>
  <c r="H185" i="1"/>
  <c r="G185" i="1"/>
  <c r="E185" i="1"/>
  <c r="C185" i="1"/>
  <c r="M180" i="1"/>
  <c r="F180" i="1"/>
  <c r="M178" i="1"/>
  <c r="F178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9" i="1"/>
  <c r="M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N296" i="1"/>
  <c r="F91" i="1"/>
  <c r="F253" i="1"/>
  <c r="F206" i="1"/>
  <c r="F219" i="1"/>
  <c r="M31" i="1"/>
  <c r="M91" i="1"/>
  <c r="M138" i="1"/>
  <c r="F31" i="1"/>
  <c r="M253" i="1"/>
  <c r="F44" i="1"/>
  <c r="M159" i="1"/>
  <c r="F112" i="1"/>
  <c r="M219" i="1"/>
  <c r="M125" i="1"/>
  <c r="M172" i="1"/>
  <c r="M78" i="1"/>
  <c r="F78" i="1"/>
  <c r="F266" i="1"/>
  <c r="F172" i="1"/>
  <c r="M44" i="1"/>
  <c r="M65" i="1"/>
  <c r="M266" i="1"/>
  <c r="F300" i="1"/>
  <c r="N27" i="1"/>
  <c r="N150" i="1"/>
  <c r="N62" i="1"/>
  <c r="N164" i="1"/>
  <c r="N422" i="3"/>
  <c r="N435" i="3"/>
  <c r="N447" i="3"/>
  <c r="N469" i="3"/>
  <c r="N500" i="3"/>
  <c r="F506" i="3"/>
  <c r="F507" i="3"/>
  <c r="N241" i="3"/>
  <c r="F383" i="3"/>
  <c r="M211" i="3"/>
  <c r="N43" i="3"/>
  <c r="N56" i="3"/>
  <c r="N80" i="3"/>
  <c r="N118" i="3"/>
  <c r="N126" i="3"/>
  <c r="N132" i="3"/>
  <c r="N151" i="3"/>
  <c r="N171" i="3"/>
  <c r="N190" i="3"/>
  <c r="N42" i="1"/>
  <c r="N189" i="3"/>
  <c r="N207" i="1"/>
  <c r="N8" i="1"/>
  <c r="N7" i="1"/>
  <c r="N14" i="1"/>
  <c r="N222" i="1"/>
  <c r="N86" i="1"/>
  <c r="N225" i="1"/>
  <c r="N268" i="1"/>
  <c r="N61" i="1"/>
  <c r="N38" i="3"/>
  <c r="N51" i="3"/>
  <c r="N75" i="3"/>
  <c r="N98" i="3"/>
  <c r="N129" i="3"/>
  <c r="N166" i="3"/>
  <c r="N168" i="3"/>
  <c r="N194" i="3"/>
  <c r="F211" i="3"/>
  <c r="F331" i="1"/>
  <c r="N243" i="3"/>
  <c r="N269" i="3"/>
  <c r="N280" i="3"/>
  <c r="N308" i="3"/>
  <c r="N319" i="3"/>
  <c r="F390" i="3"/>
  <c r="C393" i="3"/>
  <c r="N22" i="3"/>
  <c r="N25" i="3"/>
  <c r="N34" i="3"/>
  <c r="N49" i="3"/>
  <c r="N61" i="3"/>
  <c r="N64" i="3"/>
  <c r="N73" i="3"/>
  <c r="N77" i="3"/>
  <c r="N90" i="3"/>
  <c r="N116" i="3"/>
  <c r="N142" i="3"/>
  <c r="N155" i="3"/>
  <c r="N181" i="3"/>
  <c r="N416" i="3"/>
  <c r="N420" i="3"/>
  <c r="N428" i="3"/>
  <c r="N433" i="3"/>
  <c r="N441" i="3"/>
  <c r="N444" i="3"/>
  <c r="N449" i="3"/>
  <c r="N454" i="3"/>
  <c r="N457" i="3"/>
  <c r="N462" i="3"/>
  <c r="N467" i="3"/>
  <c r="N470" i="3"/>
  <c r="N472" i="3"/>
  <c r="N475" i="3"/>
  <c r="N482" i="3"/>
  <c r="N483" i="3"/>
  <c r="N485" i="3"/>
  <c r="N496" i="3"/>
  <c r="F509" i="3"/>
  <c r="F516" i="3"/>
  <c r="D518" i="3"/>
  <c r="N509" i="3" s="1"/>
  <c r="N557" i="3" s="1"/>
  <c r="N29" i="1"/>
  <c r="I13" i="6"/>
  <c r="N23" i="3"/>
  <c r="N36" i="3"/>
  <c r="N46" i="3"/>
  <c r="N59" i="3"/>
  <c r="N85" i="3"/>
  <c r="N88" i="3"/>
  <c r="N111" i="3"/>
  <c r="N124" i="3"/>
  <c r="N127" i="3"/>
  <c r="N137" i="3"/>
  <c r="N150" i="3"/>
  <c r="N153" i="3"/>
  <c r="N163" i="3"/>
  <c r="N176" i="3"/>
  <c r="N179" i="3"/>
  <c r="F205" i="3"/>
  <c r="N274" i="1"/>
  <c r="N295" i="1"/>
  <c r="N120" i="1"/>
  <c r="N166" i="1"/>
  <c r="N11" i="1"/>
  <c r="N212" i="1"/>
  <c r="N84" i="1"/>
  <c r="N211" i="1"/>
  <c r="N163" i="1"/>
  <c r="N103" i="1"/>
  <c r="N56" i="1"/>
  <c r="N196" i="1"/>
  <c r="N102" i="1"/>
  <c r="N302" i="1"/>
  <c r="N67" i="1"/>
  <c r="N19" i="1"/>
  <c r="M508" i="3"/>
  <c r="M381" i="3"/>
  <c r="N347" i="3"/>
  <c r="N360" i="3"/>
  <c r="N362" i="3"/>
  <c r="M205" i="3"/>
  <c r="M210" i="3"/>
  <c r="N517" i="3"/>
  <c r="N565" i="3" s="1"/>
  <c r="N513" i="3"/>
  <c r="N561" i="3" s="1"/>
  <c r="N466" i="3"/>
  <c r="N440" i="3"/>
  <c r="N518" i="3"/>
  <c r="N566" i="3" s="1"/>
  <c r="N514" i="3"/>
  <c r="N562" i="3" s="1"/>
  <c r="N511" i="3"/>
  <c r="N559" i="3" s="1"/>
  <c r="N492" i="3"/>
  <c r="M414" i="3" l="1"/>
  <c r="G393" i="3"/>
  <c r="M389" i="3"/>
  <c r="F18" i="1"/>
  <c r="M18" i="1"/>
  <c r="M112" i="1"/>
  <c r="F279" i="1"/>
  <c r="M279" i="1"/>
  <c r="M565" i="3"/>
  <c r="M560" i="3"/>
  <c r="H393" i="3"/>
  <c r="M276" i="3"/>
  <c r="L214" i="3"/>
  <c r="M209" i="3"/>
  <c r="E538" i="3"/>
  <c r="F212" i="3"/>
  <c r="D551" i="3"/>
  <c r="D552" i="3"/>
  <c r="N275" i="3"/>
  <c r="C554" i="3"/>
  <c r="C518" i="3"/>
  <c r="E541" i="3"/>
  <c r="E393" i="3"/>
  <c r="G554" i="3"/>
  <c r="G518" i="3"/>
  <c r="G528" i="3"/>
  <c r="G567" i="3" s="1"/>
  <c r="G214" i="3"/>
  <c r="J556" i="3"/>
  <c r="J566" i="3" s="1"/>
  <c r="J518" i="3"/>
  <c r="L534" i="3"/>
  <c r="L573" i="3" s="1"/>
  <c r="M208" i="3"/>
  <c r="L558" i="3"/>
  <c r="M558" i="3" s="1"/>
  <c r="M510" i="3"/>
  <c r="L544" i="3"/>
  <c r="L553" i="3" s="1"/>
  <c r="M384" i="3"/>
  <c r="K528" i="3"/>
  <c r="M528" i="3" s="1"/>
  <c r="M202" i="3"/>
  <c r="D561" i="3"/>
  <c r="N461" i="3"/>
  <c r="D535" i="3"/>
  <c r="N53" i="3"/>
  <c r="N170" i="3"/>
  <c r="N183" i="3"/>
  <c r="F209" i="3"/>
  <c r="D560" i="3"/>
  <c r="N473" i="3"/>
  <c r="D534" i="3"/>
  <c r="N52" i="3"/>
  <c r="D546" i="3"/>
  <c r="N256" i="3"/>
  <c r="N282" i="3"/>
  <c r="N321" i="3"/>
  <c r="D558" i="3"/>
  <c r="N471" i="3"/>
  <c r="N432" i="3"/>
  <c r="D532" i="3"/>
  <c r="N128" i="3"/>
  <c r="N154" i="3"/>
  <c r="N167" i="3"/>
  <c r="D544" i="3"/>
  <c r="D556" i="3"/>
  <c r="N443" i="3"/>
  <c r="F508" i="3"/>
  <c r="N430" i="3"/>
  <c r="D530" i="3"/>
  <c r="N35" i="3"/>
  <c r="N74" i="3"/>
  <c r="N178" i="3"/>
  <c r="D541" i="3"/>
  <c r="D393" i="3"/>
  <c r="N342" i="3"/>
  <c r="N264" i="3"/>
  <c r="N238" i="3"/>
  <c r="N277" i="3"/>
  <c r="N303" i="3"/>
  <c r="N316" i="3"/>
  <c r="N355" i="3"/>
  <c r="N414" i="3"/>
  <c r="F149" i="3"/>
  <c r="F201" i="3"/>
  <c r="F427" i="3"/>
  <c r="N450" i="3"/>
  <c r="N489" i="3"/>
  <c r="M516" i="3"/>
  <c r="D555" i="3"/>
  <c r="N455" i="3"/>
  <c r="N442" i="3"/>
  <c r="N429" i="3"/>
  <c r="N481" i="3"/>
  <c r="N494" i="3"/>
  <c r="D529" i="3"/>
  <c r="N177" i="3"/>
  <c r="N138" i="3"/>
  <c r="N86" i="3"/>
  <c r="N125" i="3"/>
  <c r="N47" i="3"/>
  <c r="N60" i="3"/>
  <c r="N99" i="3"/>
  <c r="F203" i="3"/>
  <c r="M19" i="3"/>
  <c r="F19" i="3"/>
  <c r="M32" i="3"/>
  <c r="F32" i="3"/>
  <c r="M123" i="3"/>
  <c r="M237" i="3"/>
  <c r="M354" i="3"/>
  <c r="M367" i="3"/>
  <c r="F367" i="3"/>
  <c r="M492" i="3"/>
  <c r="M505" i="3"/>
  <c r="F505" i="3"/>
  <c r="M542" i="3"/>
  <c r="L393" i="3"/>
  <c r="M387" i="3"/>
  <c r="M382" i="3"/>
  <c r="I393" i="3"/>
  <c r="F210" i="3"/>
  <c r="F208" i="3"/>
  <c r="F213" i="3"/>
  <c r="F384" i="3"/>
  <c r="F386" i="3"/>
  <c r="E518" i="3"/>
  <c r="F518" i="3" s="1"/>
  <c r="F513" i="3"/>
  <c r="F510" i="3"/>
  <c r="F512" i="3"/>
  <c r="M206" i="1"/>
  <c r="M232" i="1"/>
  <c r="L339" i="1"/>
  <c r="M300" i="1"/>
  <c r="F313" i="1"/>
  <c r="F326" i="1"/>
  <c r="H214" i="3"/>
  <c r="M207" i="3"/>
  <c r="M203" i="3"/>
  <c r="M188" i="3"/>
  <c r="D214" i="3"/>
  <c r="F207" i="3"/>
  <c r="N182" i="3"/>
  <c r="F206" i="3"/>
  <c r="N139" i="3"/>
  <c r="F202" i="3"/>
  <c r="F204" i="3"/>
  <c r="N152" i="3"/>
  <c r="N141" i="3"/>
  <c r="N131" i="3"/>
  <c r="N79" i="3"/>
  <c r="N48" i="3"/>
  <c r="N40" i="3"/>
  <c r="N37" i="3"/>
  <c r="N66" i="3"/>
  <c r="N76" i="3"/>
  <c r="N92" i="3"/>
  <c r="N105" i="3"/>
  <c r="N113" i="3"/>
  <c r="N115" i="3"/>
  <c r="N144" i="3"/>
  <c r="N196" i="3"/>
  <c r="N147" i="1"/>
  <c r="N101" i="1"/>
  <c r="N33" i="1"/>
  <c r="N34" i="1"/>
  <c r="N290" i="1"/>
  <c r="N21" i="1"/>
  <c r="N176" i="1"/>
  <c r="N244" i="1"/>
  <c r="N35" i="1"/>
  <c r="N104" i="1"/>
  <c r="N71" i="1"/>
  <c r="N246" i="1"/>
  <c r="N58" i="1"/>
  <c r="N26" i="1"/>
  <c r="N133" i="1"/>
  <c r="N201" i="1"/>
  <c r="N254" i="1"/>
  <c r="N82" i="1"/>
  <c r="N73" i="1"/>
  <c r="N173" i="1"/>
  <c r="N226" i="1"/>
  <c r="N39" i="1"/>
  <c r="N271" i="1"/>
  <c r="N180" i="1"/>
  <c r="N293" i="1"/>
  <c r="N10" i="1"/>
  <c r="N160" i="1"/>
  <c r="N181" i="1"/>
  <c r="N155" i="1"/>
  <c r="N249" i="1"/>
  <c r="N202" i="1"/>
  <c r="M549" i="3"/>
  <c r="N175" i="3"/>
  <c r="N188" i="3"/>
  <c r="N206" i="3"/>
  <c r="N532" i="3" s="1"/>
  <c r="N19" i="3"/>
  <c r="N110" i="3"/>
  <c r="N162" i="3"/>
  <c r="N210" i="3"/>
  <c r="N536" i="3" s="1"/>
  <c r="N508" i="3"/>
  <c r="N556" i="3" s="1"/>
  <c r="N479" i="3"/>
  <c r="N505" i="3"/>
  <c r="N506" i="3"/>
  <c r="N554" i="3" s="1"/>
  <c r="N512" i="3"/>
  <c r="N560" i="3" s="1"/>
  <c r="N515" i="3"/>
  <c r="N563" i="3" s="1"/>
  <c r="N427" i="3"/>
  <c r="N453" i="3"/>
  <c r="N510" i="3"/>
  <c r="N558" i="3" s="1"/>
  <c r="N516" i="3"/>
  <c r="N564" i="3" s="1"/>
  <c r="F58" i="3"/>
  <c r="M162" i="3"/>
  <c r="F546" i="3"/>
  <c r="F159" i="1"/>
  <c r="F327" i="1"/>
  <c r="F125" i="1"/>
  <c r="M328" i="1"/>
  <c r="N136" i="1"/>
  <c r="C26" i="5"/>
  <c r="M335" i="1"/>
  <c r="F334" i="1"/>
  <c r="G26" i="6"/>
  <c r="I26" i="6" s="1"/>
  <c r="M337" i="1"/>
  <c r="M329" i="1"/>
  <c r="M327" i="1"/>
  <c r="F337" i="1"/>
  <c r="N16" i="1"/>
  <c r="N89" i="1"/>
  <c r="B26" i="5"/>
  <c r="M555" i="3"/>
  <c r="M562" i="3"/>
  <c r="K518" i="3"/>
  <c r="M512" i="3"/>
  <c r="H518" i="3"/>
  <c r="M507" i="3"/>
  <c r="M517" i="3"/>
  <c r="M563" i="3"/>
  <c r="F564" i="3"/>
  <c r="F555" i="3"/>
  <c r="F563" i="3"/>
  <c r="F565" i="3"/>
  <c r="F557" i="3"/>
  <c r="F562" i="3"/>
  <c r="F558" i="3"/>
  <c r="F556" i="3"/>
  <c r="F561" i="3"/>
  <c r="F560" i="3"/>
  <c r="M545" i="3"/>
  <c r="K568" i="3"/>
  <c r="M550" i="3"/>
  <c r="J393" i="3"/>
  <c r="M388" i="3"/>
  <c r="M386" i="3"/>
  <c r="M383" i="3"/>
  <c r="K393" i="3"/>
  <c r="M393" i="3" s="1"/>
  <c r="M385" i="3"/>
  <c r="M391" i="3"/>
  <c r="F541" i="3"/>
  <c r="F548" i="3"/>
  <c r="F549" i="3"/>
  <c r="F550" i="3"/>
  <c r="F551" i="3"/>
  <c r="J214" i="3"/>
  <c r="M206" i="3"/>
  <c r="M204" i="3"/>
  <c r="I214" i="3"/>
  <c r="K214" i="3"/>
  <c r="M214" i="3" s="1"/>
  <c r="M212" i="3"/>
  <c r="M213" i="3"/>
  <c r="N208" i="3"/>
  <c r="N534" i="3" s="1"/>
  <c r="N32" i="3"/>
  <c r="N97" i="3"/>
  <c r="N201" i="3"/>
  <c r="N205" i="3"/>
  <c r="N531" i="3" s="1"/>
  <c r="N209" i="3"/>
  <c r="N535" i="3" s="1"/>
  <c r="N213" i="3"/>
  <c r="N539" i="3" s="1"/>
  <c r="N45" i="3"/>
  <c r="N84" i="3"/>
  <c r="N123" i="3"/>
  <c r="N149" i="3"/>
  <c r="N203" i="3"/>
  <c r="N529" i="3" s="1"/>
  <c r="N207" i="3"/>
  <c r="N533" i="3" s="1"/>
  <c r="C214" i="3"/>
  <c r="E214" i="3"/>
  <c r="F214" i="3" s="1"/>
  <c r="N72" i="3"/>
  <c r="N81" i="3"/>
  <c r="F27" i="2"/>
  <c r="G339" i="1"/>
  <c r="N177" i="1"/>
  <c r="N100" i="1"/>
  <c r="N288" i="1"/>
  <c r="N79" i="1"/>
  <c r="N195" i="1"/>
  <c r="N54" i="1"/>
  <c r="N80" i="1"/>
  <c r="N289" i="1"/>
  <c r="N175" i="1"/>
  <c r="N303" i="1"/>
  <c r="N269" i="1"/>
  <c r="N149" i="1"/>
  <c r="N55" i="1"/>
  <c r="N69" i="1"/>
  <c r="N129" i="1"/>
  <c r="N197" i="1"/>
  <c r="N304" i="1"/>
  <c r="N9" i="1"/>
  <c r="N130" i="1"/>
  <c r="N198" i="1"/>
  <c r="F328" i="1"/>
  <c r="N57" i="1"/>
  <c r="N257" i="1"/>
  <c r="N270" i="1"/>
  <c r="N174" i="1"/>
  <c r="N241" i="1"/>
  <c r="N23" i="1"/>
  <c r="N221" i="1"/>
  <c r="N114" i="1"/>
  <c r="N66" i="1"/>
  <c r="N291" i="1"/>
  <c r="N210" i="1"/>
  <c r="N256" i="1"/>
  <c r="N81" i="1"/>
  <c r="N223" i="1"/>
  <c r="N17" i="1"/>
  <c r="N83" i="1"/>
  <c r="F330" i="1"/>
  <c r="J339" i="1"/>
  <c r="H339" i="1"/>
  <c r="M332" i="1"/>
  <c r="M330" i="1"/>
  <c r="I339" i="1"/>
  <c r="M333" i="1"/>
  <c r="M331" i="1"/>
  <c r="E339" i="1"/>
  <c r="N32" i="1"/>
  <c r="N53" i="1"/>
  <c r="N301" i="1"/>
  <c r="N126" i="1"/>
  <c r="D339" i="1"/>
  <c r="F329" i="1"/>
  <c r="N152" i="1"/>
  <c r="N131" i="1"/>
  <c r="N37" i="1"/>
  <c r="N105" i="1"/>
  <c r="N306" i="1"/>
  <c r="N272" i="1"/>
  <c r="N24" i="1"/>
  <c r="N12" i="1"/>
  <c r="N60" i="1"/>
  <c r="N248" i="1"/>
  <c r="N214" i="1"/>
  <c r="N154" i="1"/>
  <c r="N167" i="1"/>
  <c r="N217" i="1"/>
  <c r="N64" i="1"/>
  <c r="N183" i="1"/>
  <c r="N30" i="1"/>
  <c r="N40" i="1"/>
  <c r="N267" i="1"/>
  <c r="N113" i="1"/>
  <c r="N87" i="1"/>
  <c r="N308" i="1"/>
  <c r="N261" i="1"/>
  <c r="N6" i="1"/>
  <c r="N215" i="1"/>
  <c r="N178" i="1"/>
  <c r="N170" i="1"/>
  <c r="N63" i="1"/>
  <c r="N134" i="1"/>
  <c r="N194" i="1"/>
  <c r="N227" i="1"/>
  <c r="N107" i="1"/>
  <c r="N251" i="1"/>
  <c r="F335" i="1"/>
  <c r="N298" i="1"/>
  <c r="F338" i="1"/>
  <c r="C339" i="1"/>
  <c r="M564" i="3"/>
  <c r="I566" i="3"/>
  <c r="L566" i="3"/>
  <c r="M557" i="3"/>
  <c r="M554" i="3"/>
  <c r="K566" i="3"/>
  <c r="G566" i="3"/>
  <c r="H566" i="3"/>
  <c r="M561" i="3"/>
  <c r="M559" i="3"/>
  <c r="M556" i="3"/>
  <c r="H577" i="3"/>
  <c r="L578" i="3"/>
  <c r="J575" i="3"/>
  <c r="I518" i="3"/>
  <c r="M513" i="3"/>
  <c r="M509" i="3"/>
  <c r="M515" i="3"/>
  <c r="L518" i="3"/>
  <c r="M518" i="3" s="1"/>
  <c r="M511" i="3"/>
  <c r="M506" i="3"/>
  <c r="M514" i="3"/>
  <c r="G577" i="3"/>
  <c r="I577" i="3"/>
  <c r="J577" i="3"/>
  <c r="E566" i="3"/>
  <c r="F554" i="3"/>
  <c r="F559" i="3"/>
  <c r="D566" i="3"/>
  <c r="C566" i="3"/>
  <c r="N507" i="3"/>
  <c r="N555" i="3" s="1"/>
  <c r="N468" i="3"/>
  <c r="F517" i="3"/>
  <c r="M552" i="3"/>
  <c r="M551" i="3"/>
  <c r="K577" i="3"/>
  <c r="M543" i="3"/>
  <c r="M390" i="3"/>
  <c r="M392" i="3"/>
  <c r="G576" i="3"/>
  <c r="I576" i="3"/>
  <c r="L576" i="3"/>
  <c r="H578" i="3"/>
  <c r="J578" i="3"/>
  <c r="H575" i="3"/>
  <c r="H576" i="3"/>
  <c r="J576" i="3"/>
  <c r="G578" i="3"/>
  <c r="I578" i="3"/>
  <c r="G575" i="3"/>
  <c r="I575" i="3"/>
  <c r="L575" i="3"/>
  <c r="F544" i="3"/>
  <c r="F552" i="3"/>
  <c r="C576" i="3"/>
  <c r="E577" i="3"/>
  <c r="C578" i="3"/>
  <c r="D574" i="3"/>
  <c r="N374" i="3"/>
  <c r="N354" i="3"/>
  <c r="N344" i="3"/>
  <c r="N289" i="3"/>
  <c r="N263" i="3"/>
  <c r="N392" i="3"/>
  <c r="N552" i="3" s="1"/>
  <c r="N385" i="3"/>
  <c r="N545" i="3" s="1"/>
  <c r="N382" i="3"/>
  <c r="N542" i="3" s="1"/>
  <c r="F391" i="3"/>
  <c r="F387" i="3"/>
  <c r="F382" i="3"/>
  <c r="N267" i="3"/>
  <c r="N389" i="3"/>
  <c r="N549" i="3" s="1"/>
  <c r="N381" i="3"/>
  <c r="N541" i="3" s="1"/>
  <c r="N239" i="3"/>
  <c r="N240" i="3"/>
  <c r="N244" i="3"/>
  <c r="N252" i="3"/>
  <c r="N253" i="3"/>
  <c r="N265" i="3"/>
  <c r="N266" i="3"/>
  <c r="N278" i="3"/>
  <c r="N292" i="3"/>
  <c r="N293" i="3"/>
  <c r="N298" i="3"/>
  <c r="N304" i="3"/>
  <c r="N317" i="3"/>
  <c r="N318" i="3"/>
  <c r="N322" i="3"/>
  <c r="N328" i="3"/>
  <c r="N341" i="3"/>
  <c r="N345" i="3"/>
  <c r="N350" i="3"/>
  <c r="N356" i="3"/>
  <c r="N357" i="3"/>
  <c r="N358" i="3"/>
  <c r="N363" i="3"/>
  <c r="N380" i="3"/>
  <c r="F389" i="3"/>
  <c r="F392" i="3"/>
  <c r="F542" i="3"/>
  <c r="D568" i="3"/>
  <c r="E576" i="3"/>
  <c r="C577" i="3"/>
  <c r="E578" i="3"/>
  <c r="C575" i="3"/>
  <c r="D575" i="3"/>
  <c r="F545" i="3"/>
  <c r="J540" i="3"/>
  <c r="K576" i="3"/>
  <c r="M576" i="3" s="1"/>
  <c r="M537" i="3"/>
  <c r="K578" i="3"/>
  <c r="M539" i="3"/>
  <c r="J573" i="3"/>
  <c r="J571" i="3"/>
  <c r="L574" i="3"/>
  <c r="L572" i="3"/>
  <c r="J574" i="3"/>
  <c r="J572" i="3"/>
  <c r="J570" i="3"/>
  <c r="D576" i="3"/>
  <c r="F537" i="3"/>
  <c r="D577" i="3"/>
  <c r="F577" i="3" s="1"/>
  <c r="F538" i="3"/>
  <c r="F539" i="3"/>
  <c r="D578" i="3"/>
  <c r="F578" i="3" s="1"/>
  <c r="F25" i="2"/>
  <c r="K339" i="1"/>
  <c r="M339" i="1" s="1"/>
  <c r="F333" i="1"/>
  <c r="N127" i="1"/>
  <c r="N20" i="1"/>
  <c r="N259" i="1"/>
  <c r="N148" i="1"/>
  <c r="N243" i="1"/>
  <c r="N25" i="1"/>
  <c r="N208" i="1"/>
  <c r="N255" i="1"/>
  <c r="N242" i="1"/>
  <c r="N128" i="1"/>
  <c r="N213" i="1"/>
  <c r="F332" i="1"/>
  <c r="N118" i="1"/>
  <c r="N68" i="1"/>
  <c r="N88" i="1"/>
  <c r="N165" i="1"/>
  <c r="N209" i="1"/>
  <c r="G553" i="3"/>
  <c r="I553" i="3"/>
  <c r="M548" i="3"/>
  <c r="H553" i="3"/>
  <c r="J553" i="3"/>
  <c r="J567" i="3"/>
  <c r="M547" i="3"/>
  <c r="M546" i="3"/>
  <c r="M541" i="3"/>
  <c r="K553" i="3"/>
  <c r="H568" i="3"/>
  <c r="J568" i="3"/>
  <c r="G573" i="3"/>
  <c r="G571" i="3"/>
  <c r="G569" i="3"/>
  <c r="H573" i="3"/>
  <c r="H571" i="3"/>
  <c r="H569" i="3"/>
  <c r="I573" i="3"/>
  <c r="I571" i="3"/>
  <c r="I569" i="3"/>
  <c r="L570" i="3"/>
  <c r="G568" i="3"/>
  <c r="I568" i="3"/>
  <c r="G574" i="3"/>
  <c r="G572" i="3"/>
  <c r="G570" i="3"/>
  <c r="H574" i="3"/>
  <c r="H572" i="3"/>
  <c r="H570" i="3"/>
  <c r="I574" i="3"/>
  <c r="I572" i="3"/>
  <c r="I570" i="3"/>
  <c r="L569" i="3"/>
  <c r="C553" i="3"/>
  <c r="F547" i="3"/>
  <c r="F543" i="3"/>
  <c r="D553" i="3"/>
  <c r="E553" i="3"/>
  <c r="C568" i="3"/>
  <c r="C574" i="3"/>
  <c r="C572" i="3"/>
  <c r="C570" i="3"/>
  <c r="E572" i="3"/>
  <c r="E570" i="3"/>
  <c r="N250" i="3"/>
  <c r="F385" i="3"/>
  <c r="N383" i="3"/>
  <c r="N543" i="3" s="1"/>
  <c r="N388" i="3"/>
  <c r="N548" i="3" s="1"/>
  <c r="N390" i="3"/>
  <c r="N550" i="3" s="1"/>
  <c r="C573" i="3"/>
  <c r="C571" i="3"/>
  <c r="C569" i="3"/>
  <c r="E573" i="3"/>
  <c r="E571" i="3"/>
  <c r="E569" i="3"/>
  <c r="L568" i="3"/>
  <c r="M529" i="3"/>
  <c r="L577" i="3"/>
  <c r="M538" i="3"/>
  <c r="G540" i="3"/>
  <c r="H540" i="3"/>
  <c r="H567" i="3"/>
  <c r="I567" i="3"/>
  <c r="I540" i="3"/>
  <c r="K575" i="3"/>
  <c r="M575" i="3" s="1"/>
  <c r="M536" i="3"/>
  <c r="K573" i="3"/>
  <c r="M534" i="3"/>
  <c r="K571" i="3"/>
  <c r="M532" i="3"/>
  <c r="K569" i="3"/>
  <c r="M530" i="3"/>
  <c r="L567" i="3"/>
  <c r="M535" i="3"/>
  <c r="K574" i="3"/>
  <c r="K572" i="3"/>
  <c r="M533" i="3"/>
  <c r="K570" i="3"/>
  <c r="M531" i="3"/>
  <c r="K540" i="3"/>
  <c r="E568" i="3"/>
  <c r="F529" i="3"/>
  <c r="C540" i="3"/>
  <c r="C567" i="3"/>
  <c r="E574" i="3"/>
  <c r="F535" i="3"/>
  <c r="E540" i="3"/>
  <c r="E567" i="3"/>
  <c r="D572" i="3"/>
  <c r="F533" i="3"/>
  <c r="D570" i="3"/>
  <c r="F531" i="3"/>
  <c r="F528" i="3"/>
  <c r="D567" i="3"/>
  <c r="D540" i="3"/>
  <c r="F540" i="3" s="1"/>
  <c r="F536" i="3"/>
  <c r="E575" i="3"/>
  <c r="F575" i="3" s="1"/>
  <c r="F534" i="3"/>
  <c r="D573" i="3"/>
  <c r="F532" i="3"/>
  <c r="D571" i="3"/>
  <c r="D569" i="3"/>
  <c r="F530" i="3"/>
  <c r="F336" i="1"/>
  <c r="M577" i="3" l="1"/>
  <c r="M570" i="3"/>
  <c r="M572" i="3"/>
  <c r="M544" i="3"/>
  <c r="L571" i="3"/>
  <c r="M571" i="3" s="1"/>
  <c r="J569" i="3"/>
  <c r="M574" i="3"/>
  <c r="K567" i="3"/>
  <c r="L540" i="3"/>
  <c r="M540" i="3" s="1"/>
  <c r="M573" i="3"/>
  <c r="M578" i="3"/>
  <c r="N393" i="3"/>
  <c r="N553" i="3" s="1"/>
  <c r="N237" i="3"/>
  <c r="N315" i="3"/>
  <c r="N386" i="3"/>
  <c r="N546" i="3" s="1"/>
  <c r="N302" i="3"/>
  <c r="N387" i="3"/>
  <c r="N547" i="3" s="1"/>
  <c r="N367" i="3"/>
  <c r="N276" i="3"/>
  <c r="F393" i="3"/>
  <c r="N384" i="3"/>
  <c r="N544" i="3" s="1"/>
  <c r="N391" i="3"/>
  <c r="N551" i="3" s="1"/>
  <c r="M566" i="3"/>
  <c r="F574" i="3"/>
  <c r="F568" i="3"/>
  <c r="N332" i="1"/>
  <c r="N212" i="3"/>
  <c r="N538" i="3" s="1"/>
  <c r="N214" i="3"/>
  <c r="N540" i="3" s="1"/>
  <c r="N136" i="3"/>
  <c r="N211" i="3"/>
  <c r="N537" i="3" s="1"/>
  <c r="N71" i="3"/>
  <c r="N204" i="3"/>
  <c r="N530" i="3" s="1"/>
  <c r="N58" i="3"/>
  <c r="N202" i="3"/>
  <c r="N528" i="3" s="1"/>
  <c r="M568" i="3"/>
  <c r="M553" i="3"/>
  <c r="M569" i="3"/>
  <c r="I579" i="3"/>
  <c r="G579" i="3"/>
  <c r="J579" i="3"/>
  <c r="N335" i="1"/>
  <c r="N327" i="1"/>
  <c r="N206" i="1"/>
  <c r="N138" i="1"/>
  <c r="N159" i="1"/>
  <c r="N31" i="1"/>
  <c r="N300" i="1"/>
  <c r="N266" i="1"/>
  <c r="N336" i="1"/>
  <c r="N65" i="1"/>
  <c r="N78" i="1"/>
  <c r="N91" i="1"/>
  <c r="N44" i="1"/>
  <c r="N279" i="1"/>
  <c r="N232" i="1"/>
  <c r="N219" i="1"/>
  <c r="N330" i="1"/>
  <c r="N18" i="1"/>
  <c r="N337" i="1"/>
  <c r="N253" i="1"/>
  <c r="N172" i="1"/>
  <c r="N125" i="1"/>
  <c r="N112" i="1"/>
  <c r="N185" i="1"/>
  <c r="N338" i="1"/>
  <c r="N329" i="1"/>
  <c r="N328" i="1"/>
  <c r="N331" i="1"/>
  <c r="N333" i="1"/>
  <c r="F339" i="1"/>
  <c r="C579" i="3"/>
  <c r="F576" i="3"/>
  <c r="F566" i="3"/>
  <c r="F553" i="3"/>
  <c r="L579" i="3"/>
  <c r="H579" i="3"/>
  <c r="M567" i="3"/>
  <c r="K579" i="3"/>
  <c r="F571" i="3"/>
  <c r="F569" i="3"/>
  <c r="D579" i="3"/>
  <c r="N571" i="3" s="1"/>
  <c r="F567" i="3"/>
  <c r="N567" i="3"/>
  <c r="E579" i="3"/>
  <c r="F573" i="3"/>
  <c r="F570" i="3"/>
  <c r="N572" i="3"/>
  <c r="F572" i="3"/>
  <c r="M579" i="3" l="1"/>
  <c r="N570" i="3"/>
  <c r="N573" i="3"/>
  <c r="N569" i="3"/>
  <c r="N576" i="3"/>
  <c r="N578" i="3"/>
  <c r="N575" i="3"/>
  <c r="N574" i="3"/>
  <c r="F579" i="3"/>
  <c r="N579" i="3"/>
  <c r="N577" i="3"/>
  <c r="N568" i="3"/>
</calcChain>
</file>

<file path=xl/sharedStrings.xml><?xml version="1.0" encoding="utf-8"?>
<sst xmlns="http://schemas.openxmlformats.org/spreadsheetml/2006/main" count="1363" uniqueCount="131">
  <si>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</si>
  <si>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</si>
  <si>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</si>
  <si>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</si>
  <si>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</si>
  <si>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</si>
  <si>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</si>
  <si>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</si>
  <si>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</si>
  <si>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</si>
  <si>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</si>
  <si>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</si>
  <si>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</si>
  <si>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</si>
  <si>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</si>
  <si>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</si>
  <si>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</si>
  <si>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</si>
  <si>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</si>
  <si>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</si>
  <si>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</si>
  <si>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</si>
  <si>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</si>
  <si>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</si>
  <si>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</si>
  <si>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</si>
  <si>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</si>
  <si>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</si>
  <si>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</si>
  <si>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</si>
  <si>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</si>
  <si>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</si>
  <si>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</si>
  <si>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</si>
  <si>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</si>
  <si>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</si>
  <si>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</si>
  <si>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</si>
  <si>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</si>
  <si>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</si>
  <si>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</si>
  <si>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</si>
  <si>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</si>
  <si>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</si>
  <si>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</si>
  <si>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</si>
  <si>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</si>
  <si>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</si>
  <si>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</si>
  <si>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</si>
  <si>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</si>
  <si>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</si>
  <si>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</si>
  <si>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</si>
  <si>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</si>
  <si>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</si>
  <si>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</si>
  <si>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</si>
  <si>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</si>
  <si>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</si>
  <si>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</si>
  <si>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</si>
  <si>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</si>
  <si>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</si>
  <si>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</si>
  <si>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</si>
  <si>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</si>
  <si>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</si>
  <si>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</si>
  <si>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</si>
  <si>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</si>
  <si>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</si>
  <si>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</si>
  <si>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</si>
  <si>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</si>
  <si>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</si>
  <si>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</si>
  <si>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</si>
  <si>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</si>
  <si>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</si>
  <si>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</si>
  <si>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</si>
  <si>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</si>
  <si>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</si>
  <si>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</si>
  <si>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</si>
  <si>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</si>
  <si>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</si>
  <si>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</si>
  <si>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</si>
  <si>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</si>
  <si>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>亚太财险</t>
    <phoneticPr fontId="20" type="noConversion"/>
  </si>
  <si>
    <t>2021年各财险公司摩托车交强险承保情况表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</si>
  <si>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</si>
  <si>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</si>
  <si>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</si>
  <si>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</si>
  <si>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2021年丹东市电销业务统计表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</si>
  <si>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</si>
  <si>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</si>
  <si>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</si>
  <si>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</si>
  <si>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</si>
  <si>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</si>
  <si>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</si>
  <si>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</si>
  <si>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</si>
  <si>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</si>
  <si>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</si>
  <si>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</si>
  <si>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</si>
  <si>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</si>
  <si>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</si>
  <si>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</si>
  <si>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</si>
  <si>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</si>
  <si>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</si>
  <si>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</si>
  <si>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（2021年11月）</t>
    <phoneticPr fontId="20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</si>
  <si>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11 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</si>
  <si>
    <r>
      <t>2021年</t>
    </r>
    <r>
      <rPr>
        <b/>
        <u/>
        <sz val="20"/>
        <rFont val="仿宋_GB2312"/>
        <charset val="134"/>
      </rPr>
      <t xml:space="preserve">11月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</si>
  <si>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东港市1-11月财产保险业务统计表</t>
    <phoneticPr fontId="20" type="noConversion"/>
  </si>
  <si>
    <t>财字3号表                                             （2021年1-11月）                                           单位：万元</t>
    <phoneticPr fontId="20" type="noConversion"/>
  </si>
  <si>
    <t>凤城市1-11月财产保险业务统计表</t>
    <phoneticPr fontId="20" type="noConversion"/>
  </si>
  <si>
    <t>宽甸县1-11月财产保险业务统计表</t>
    <phoneticPr fontId="20" type="noConversion"/>
  </si>
  <si>
    <t>（2021年11月）</t>
    <phoneticPr fontId="20" type="noConversion"/>
  </si>
  <si>
    <t>2021年1-11月丹东市财产保险业务统计表</t>
    <phoneticPr fontId="20" type="noConversion"/>
  </si>
  <si>
    <t>（2021年1-11月）</t>
    <phoneticPr fontId="20" type="noConversion"/>
  </si>
  <si>
    <t>2021年1-11月县域财产保险业务统计表</t>
    <phoneticPr fontId="20" type="noConversion"/>
  </si>
  <si>
    <t xml:space="preserve">浙商财险
</t>
    <phoneticPr fontId="20" type="noConversion"/>
  </si>
  <si>
    <t>90.96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</si>
</sst>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80" fontId="50" fillId="0" borderId="4" xfId="0" applyNumberFormat="1" applyFont="1" applyBorder="1">
      <alignment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/>
    <xf numFmtId="177" fontId="6" fillId="0" borderId="32" xfId="0" applyNumberFormat="1" applyFont="1" applyFill="1" applyBorder="1" applyAlignment="1"/>
    <xf numFmtId="177" fontId="6" fillId="0" borderId="33" xfId="0" applyNumberFormat="1" applyFont="1" applyFill="1" applyBorder="1" applyAlignment="1"/>
    <xf numFmtId="177" fontId="6" fillId="0" borderId="38" xfId="0" applyNumberFormat="1" applyFont="1" applyFill="1" applyBorder="1" applyAlignment="1"/>
    <xf numFmtId="177" fontId="6" fillId="0" borderId="39" xfId="0" applyNumberFormat="1" applyFont="1" applyFill="1" applyBorder="1" applyAlignment="1"/>
    <xf numFmtId="177" fontId="6" fillId="0" borderId="13" xfId="0" applyNumberFormat="1" applyFont="1" applyFill="1" applyBorder="1" applyAlignment="1"/>
    <xf numFmtId="177" fontId="6" fillId="0" borderId="39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51"/>
  <sheetViews>
    <sheetView tabSelected="1" workbookViewId="0">
      <pane xSplit="1" ySplit="5" topLeftCell="B273" activePane="bottomRight" state="frozen"/>
      <selection pane="topRight"/>
      <selection pane="bottomLeft"/>
      <selection pane="bottomRight" activeCell="H351" sqref="H350:H351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5" customWidth="1"/>
    <col min="7" max="7" width="9.125" style="8" customWidth="1"/>
    <col min="8" max="8" width="11.5" style="8" customWidth="1"/>
    <col min="9" max="12" width="9.125" style="8" customWidth="1"/>
    <col min="13" max="13" width="10.625" style="155" customWidth="1"/>
    <col min="14" max="14" width="9.125" style="155" customWidth="1"/>
    <col min="15" max="16384" width="9" style="8"/>
  </cols>
  <sheetData>
    <row r="1" spans="1:14" s="57" customFormat="1" ht="18.75">
      <c r="A1" s="217" t="s">
        <v>126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s="57" customFormat="1" ht="14.25" thickBot="1">
      <c r="B2" s="59" t="s">
        <v>0</v>
      </c>
      <c r="C2" s="58"/>
      <c r="D2" s="58"/>
      <c r="F2" s="147"/>
      <c r="G2" s="73" t="s">
        <v>127</v>
      </c>
      <c r="H2" s="58"/>
      <c r="I2" s="58"/>
      <c r="J2" s="58"/>
      <c r="K2" s="58"/>
      <c r="L2" s="59" t="s">
        <v>1</v>
      </c>
      <c r="M2" s="165"/>
      <c r="N2" s="165"/>
    </row>
    <row r="3" spans="1:14" s="57" customFormat="1">
      <c r="A3" s="221" t="s">
        <v>2</v>
      </c>
      <c r="B3" s="213" t="s">
        <v>3</v>
      </c>
      <c r="C3" s="218" t="s">
        <v>4</v>
      </c>
      <c r="D3" s="218"/>
      <c r="E3" s="218"/>
      <c r="F3" s="219"/>
      <c r="G3" s="218" t="s">
        <v>5</v>
      </c>
      <c r="H3" s="218"/>
      <c r="I3" s="218" t="s">
        <v>6</v>
      </c>
      <c r="J3" s="218"/>
      <c r="K3" s="218"/>
      <c r="L3" s="218"/>
      <c r="M3" s="218"/>
      <c r="N3" s="224" t="s">
        <v>7</v>
      </c>
    </row>
    <row r="4" spans="1:14" s="57" customFormat="1">
      <c r="A4" s="222"/>
      <c r="B4" s="58" t="s">
        <v>8</v>
      </c>
      <c r="C4" s="220" t="s">
        <v>9</v>
      </c>
      <c r="D4" s="220" t="s">
        <v>10</v>
      </c>
      <c r="E4" s="220" t="s">
        <v>11</v>
      </c>
      <c r="F4" s="148" t="s">
        <v>12</v>
      </c>
      <c r="G4" s="220" t="s">
        <v>13</v>
      </c>
      <c r="H4" s="220" t="s">
        <v>14</v>
      </c>
      <c r="I4" s="195" t="s">
        <v>13</v>
      </c>
      <c r="J4" s="220" t="s">
        <v>15</v>
      </c>
      <c r="K4" s="220"/>
      <c r="L4" s="220"/>
      <c r="M4" s="153" t="s">
        <v>12</v>
      </c>
      <c r="N4" s="225"/>
    </row>
    <row r="5" spans="1:14" s="57" customFormat="1">
      <c r="A5" s="222"/>
      <c r="B5" s="214" t="s">
        <v>16</v>
      </c>
      <c r="C5" s="220"/>
      <c r="D5" s="220"/>
      <c r="E5" s="220"/>
      <c r="F5" s="148" t="s">
        <v>17</v>
      </c>
      <c r="G5" s="220"/>
      <c r="H5" s="220"/>
      <c r="I5" s="33" t="s">
        <v>18</v>
      </c>
      <c r="J5" s="195" t="s">
        <v>9</v>
      </c>
      <c r="K5" s="195" t="s">
        <v>10</v>
      </c>
      <c r="L5" s="195" t="s">
        <v>11</v>
      </c>
      <c r="M5" s="153" t="s">
        <v>17</v>
      </c>
      <c r="N5" s="196" t="s">
        <v>17</v>
      </c>
    </row>
    <row r="6" spans="1:14" s="57" customFormat="1">
      <c r="A6" s="222"/>
      <c r="B6" s="195" t="s">
        <v>19</v>
      </c>
      <c r="C6" s="74">
        <v>3256.0668700000001</v>
      </c>
      <c r="D6" s="74">
        <v>28188.188647999999</v>
      </c>
      <c r="E6" s="71">
        <v>30784.83</v>
      </c>
      <c r="F6" s="149">
        <f t="shared" ref="F6:F27" si="0">(D6-E6)/E6*100</f>
        <v>-8.4348081571345439</v>
      </c>
      <c r="G6" s="72">
        <v>208159</v>
      </c>
      <c r="H6" s="72">
        <v>19332121.239999998</v>
      </c>
      <c r="I6" s="72">
        <v>27595</v>
      </c>
      <c r="J6" s="71">
        <v>1761.6352420000003</v>
      </c>
      <c r="K6" s="71">
        <v>17571.597917999999</v>
      </c>
      <c r="L6" s="71">
        <v>14744.23</v>
      </c>
      <c r="M6" s="12">
        <f t="shared" ref="M6:M18" si="1">(K6-L6)/L6*100</f>
        <v>19.176097483557974</v>
      </c>
      <c r="N6" s="166">
        <f t="shared" ref="N6:N18" si="2">D6/D327*100</f>
        <v>36.797859044228062</v>
      </c>
    </row>
    <row r="7" spans="1:14" s="57" customFormat="1">
      <c r="A7" s="222"/>
      <c r="B7" s="195" t="s">
        <v>20</v>
      </c>
      <c r="C7" s="74">
        <v>1051.6281429999999</v>
      </c>
      <c r="D7" s="74">
        <v>7457.0363870000001</v>
      </c>
      <c r="E7" s="72">
        <v>7270.2</v>
      </c>
      <c r="F7" s="149">
        <f t="shared" si="0"/>
        <v>2.5698933591923234</v>
      </c>
      <c r="G7" s="72">
        <v>107357</v>
      </c>
      <c r="H7" s="72">
        <v>2147561.2000000002</v>
      </c>
      <c r="I7" s="72">
        <v>13348</v>
      </c>
      <c r="J7" s="71">
        <v>701.92465100000027</v>
      </c>
      <c r="K7" s="71">
        <v>6526.2104820000004</v>
      </c>
      <c r="L7" s="71">
        <v>4995.16</v>
      </c>
      <c r="M7" s="12">
        <f t="shared" si="1"/>
        <v>30.650679497753835</v>
      </c>
      <c r="N7" s="166">
        <f t="shared" si="2"/>
        <v>38.560364557242387</v>
      </c>
    </row>
    <row r="8" spans="1:14" s="57" customFormat="1">
      <c r="A8" s="222"/>
      <c r="B8" s="195" t="s">
        <v>21</v>
      </c>
      <c r="C8" s="74">
        <v>125.255118</v>
      </c>
      <c r="D8" s="74">
        <v>2400.4012849999999</v>
      </c>
      <c r="E8" s="72">
        <v>1478.52</v>
      </c>
      <c r="F8" s="149">
        <f t="shared" si="0"/>
        <v>62.351627641154664</v>
      </c>
      <c r="G8" s="72">
        <v>1212</v>
      </c>
      <c r="H8" s="72">
        <v>2219362.7599999998</v>
      </c>
      <c r="I8" s="72">
        <v>173</v>
      </c>
      <c r="J8" s="71">
        <v>97.161587999999938</v>
      </c>
      <c r="K8" s="71">
        <v>3340.3149640000001</v>
      </c>
      <c r="L8" s="71">
        <v>446.2</v>
      </c>
      <c r="M8" s="12">
        <f t="shared" si="1"/>
        <v>648.6138422232184</v>
      </c>
      <c r="N8" s="166">
        <f t="shared" si="2"/>
        <v>64.818417966356662</v>
      </c>
    </row>
    <row r="9" spans="1:14" s="57" customFormat="1">
      <c r="A9" s="222"/>
      <c r="B9" s="195" t="s">
        <v>22</v>
      </c>
      <c r="C9" s="74">
        <v>80.075333000000001</v>
      </c>
      <c r="D9" s="74">
        <v>701.10456999999997</v>
      </c>
      <c r="E9" s="72">
        <v>733.49</v>
      </c>
      <c r="F9" s="149">
        <f t="shared" si="0"/>
        <v>-4.4152517416733756</v>
      </c>
      <c r="G9" s="72">
        <v>79810</v>
      </c>
      <c r="H9" s="72">
        <v>1298517.68</v>
      </c>
      <c r="I9" s="72">
        <v>3548</v>
      </c>
      <c r="J9" s="71">
        <v>25.399924999999996</v>
      </c>
      <c r="K9" s="71">
        <v>373.62671</v>
      </c>
      <c r="L9" s="71">
        <v>494.91</v>
      </c>
      <c r="M9" s="12">
        <f t="shared" si="1"/>
        <v>-24.506130407548852</v>
      </c>
      <c r="N9" s="166">
        <f t="shared" si="2"/>
        <v>49.442931162423065</v>
      </c>
    </row>
    <row r="10" spans="1:14" s="57" customFormat="1">
      <c r="A10" s="222"/>
      <c r="B10" s="195" t="s">
        <v>23</v>
      </c>
      <c r="C10" s="74">
        <v>12.991118</v>
      </c>
      <c r="D10" s="74">
        <v>125.591594</v>
      </c>
      <c r="E10" s="72">
        <v>146.80000000000001</v>
      </c>
      <c r="F10" s="149">
        <f t="shared" si="0"/>
        <v>-14.447143051771125</v>
      </c>
      <c r="G10" s="72">
        <v>6095</v>
      </c>
      <c r="H10" s="72">
        <v>61086.96</v>
      </c>
      <c r="I10" s="72">
        <v>25</v>
      </c>
      <c r="J10" s="71">
        <v>3.9772800000000004</v>
      </c>
      <c r="K10" s="71">
        <v>25.131346000000001</v>
      </c>
      <c r="L10" s="71">
        <v>72.73</v>
      </c>
      <c r="M10" s="12">
        <f t="shared" si="1"/>
        <v>-65.445695036436135</v>
      </c>
      <c r="N10" s="166">
        <f t="shared" si="2"/>
        <v>43.142019916712947</v>
      </c>
    </row>
    <row r="11" spans="1:14" s="57" customFormat="1">
      <c r="A11" s="222"/>
      <c r="B11" s="195" t="s">
        <v>24</v>
      </c>
      <c r="C11" s="74">
        <v>183.00736499999999</v>
      </c>
      <c r="D11" s="74">
        <v>4023.5432270000001</v>
      </c>
      <c r="E11" s="72">
        <v>2908.91</v>
      </c>
      <c r="F11" s="149">
        <f t="shared" si="0"/>
        <v>38.317900072535771</v>
      </c>
      <c r="G11" s="72">
        <v>6032</v>
      </c>
      <c r="H11" s="72">
        <v>3909146.24</v>
      </c>
      <c r="I11" s="72">
        <v>908</v>
      </c>
      <c r="J11" s="71">
        <v>314.32810300000006</v>
      </c>
      <c r="K11" s="71">
        <v>1998.8328630000001</v>
      </c>
      <c r="L11" s="71">
        <v>864.19</v>
      </c>
      <c r="M11" s="12">
        <f t="shared" si="1"/>
        <v>131.29553257964105</v>
      </c>
      <c r="N11" s="166">
        <f t="shared" si="2"/>
        <v>45.497813264644485</v>
      </c>
    </row>
    <row r="12" spans="1:14" s="57" customFormat="1">
      <c r="A12" s="222"/>
      <c r="B12" s="195" t="s">
        <v>25</v>
      </c>
      <c r="C12" s="74">
        <v>72.226380000000105</v>
      </c>
      <c r="D12" s="74">
        <v>6471.0492979999999</v>
      </c>
      <c r="E12" s="74">
        <v>6864.62</v>
      </c>
      <c r="F12" s="149">
        <f t="shared" si="0"/>
        <v>-5.7333210286949603</v>
      </c>
      <c r="G12" s="74">
        <v>2891</v>
      </c>
      <c r="H12" s="74">
        <v>259262.55</v>
      </c>
      <c r="I12" s="74">
        <v>6932</v>
      </c>
      <c r="J12" s="71">
        <v>1433.0325330000001</v>
      </c>
      <c r="K12" s="71">
        <v>4582.998208</v>
      </c>
      <c r="L12" s="71">
        <v>1755.85</v>
      </c>
      <c r="M12" s="12">
        <f t="shared" si="1"/>
        <v>161.01308243870491</v>
      </c>
      <c r="N12" s="166">
        <f t="shared" si="2"/>
        <v>42.367857346724193</v>
      </c>
    </row>
    <row r="13" spans="1:14" s="58" customFormat="1">
      <c r="A13" s="222"/>
      <c r="B13" s="195" t="s">
        <v>26</v>
      </c>
      <c r="C13" s="74">
        <v>207.369844</v>
      </c>
      <c r="D13" s="74">
        <v>6310.2189280000002</v>
      </c>
      <c r="E13" s="72">
        <v>5460.46</v>
      </c>
      <c r="F13" s="149">
        <f t="shared" si="0"/>
        <v>15.562039242115135</v>
      </c>
      <c r="G13" s="72">
        <v>175661</v>
      </c>
      <c r="H13" s="72">
        <v>34805265.07</v>
      </c>
      <c r="I13" s="72">
        <v>32253</v>
      </c>
      <c r="J13" s="71">
        <v>50.895176999999876</v>
      </c>
      <c r="K13" s="71">
        <v>3615.3831249999998</v>
      </c>
      <c r="L13" s="71">
        <v>2220.89</v>
      </c>
      <c r="M13" s="12">
        <f t="shared" si="1"/>
        <v>62.789833129961416</v>
      </c>
      <c r="N13" s="166">
        <f t="shared" si="2"/>
        <v>34.581022108019305</v>
      </c>
    </row>
    <row r="14" spans="1:14" s="58" customFormat="1">
      <c r="A14" s="222"/>
      <c r="B14" s="195" t="s">
        <v>27</v>
      </c>
      <c r="C14" s="74">
        <v>32.380000000000003</v>
      </c>
      <c r="D14" s="74">
        <v>21.07</v>
      </c>
      <c r="E14" s="72">
        <v>173.21</v>
      </c>
      <c r="F14" s="149">
        <f t="shared" si="0"/>
        <v>-87.835575313203634</v>
      </c>
      <c r="G14" s="72">
        <v>-70</v>
      </c>
      <c r="H14" s="72">
        <v>163229.51</v>
      </c>
      <c r="I14" s="72">
        <v>142</v>
      </c>
      <c r="J14" s="76">
        <v>24.675583999999958</v>
      </c>
      <c r="K14" s="71">
        <v>538.9</v>
      </c>
      <c r="L14" s="71">
        <v>980.63</v>
      </c>
      <c r="M14" s="12">
        <f t="shared" si="1"/>
        <v>-45.045531953947979</v>
      </c>
      <c r="N14" s="166">
        <f t="shared" si="2"/>
        <v>0.50861518237026071</v>
      </c>
    </row>
    <row r="15" spans="1:14" s="58" customFormat="1">
      <c r="A15" s="222"/>
      <c r="B15" s="14" t="s">
        <v>28</v>
      </c>
      <c r="C15" s="74">
        <v>17.169809999999998</v>
      </c>
      <c r="D15" s="74">
        <v>139.51378800000001</v>
      </c>
      <c r="E15" s="75">
        <v>124.77</v>
      </c>
      <c r="F15" s="149">
        <f t="shared" si="0"/>
        <v>11.816773262803567</v>
      </c>
      <c r="G15" s="75">
        <v>41</v>
      </c>
      <c r="H15" s="75">
        <v>37754.35</v>
      </c>
      <c r="I15" s="75">
        <v>1</v>
      </c>
      <c r="J15" s="76">
        <v>0</v>
      </c>
      <c r="K15" s="71">
        <v>3.6790929999999999</v>
      </c>
      <c r="L15" s="71">
        <v>0</v>
      </c>
      <c r="M15" s="12"/>
      <c r="N15" s="166">
        <f t="shared" si="2"/>
        <v>72.28661205962355</v>
      </c>
    </row>
    <row r="16" spans="1:14" s="58" customFormat="1">
      <c r="A16" s="222"/>
      <c r="B16" s="14" t="s">
        <v>29</v>
      </c>
      <c r="C16" s="74">
        <v>0</v>
      </c>
      <c r="D16" s="74">
        <v>35.169060000000002</v>
      </c>
      <c r="E16" s="75">
        <v>8.6199999999999992</v>
      </c>
      <c r="F16" s="149">
        <f t="shared" si="0"/>
        <v>307.99373549883995</v>
      </c>
      <c r="G16" s="75">
        <v>11</v>
      </c>
      <c r="H16" s="75">
        <v>14786.35</v>
      </c>
      <c r="I16" s="75">
        <v>0</v>
      </c>
      <c r="J16" s="76">
        <v>0</v>
      </c>
      <c r="K16" s="71">
        <v>0</v>
      </c>
      <c r="L16" s="71">
        <v>0</v>
      </c>
      <c r="M16" s="12" t="e">
        <f>(K16-L16)/L16*100</f>
        <v>#DIV/0!</v>
      </c>
      <c r="N16" s="166">
        <f t="shared" si="2"/>
        <v>27.522005534958627</v>
      </c>
    </row>
    <row r="17" spans="1:14" s="58" customFormat="1">
      <c r="A17" s="222"/>
      <c r="B17" s="14" t="s">
        <v>30</v>
      </c>
      <c r="C17" s="74">
        <v>15.208924000000099</v>
      </c>
      <c r="D17" s="74">
        <v>-154.31863999999999</v>
      </c>
      <c r="E17" s="75">
        <v>39.119999999999997</v>
      </c>
      <c r="F17" s="149">
        <f t="shared" si="0"/>
        <v>-494.47505112474437</v>
      </c>
      <c r="G17" s="75">
        <v>-126</v>
      </c>
      <c r="H17" s="75">
        <v>110587.33</v>
      </c>
      <c r="I17" s="75">
        <v>141</v>
      </c>
      <c r="J17" s="76">
        <v>24.68</v>
      </c>
      <c r="K17" s="71">
        <v>535.21986200000003</v>
      </c>
      <c r="L17" s="71">
        <v>980.63</v>
      </c>
      <c r="M17" s="12">
        <f t="shared" si="1"/>
        <v>-45.420814986284327</v>
      </c>
      <c r="N17" s="166">
        <f t="shared" si="2"/>
        <v>-4.1665807226804557</v>
      </c>
    </row>
    <row r="18" spans="1:14" s="58" customFormat="1" ht="14.25" thickBot="1">
      <c r="A18" s="223"/>
      <c r="B18" s="15" t="s">
        <v>31</v>
      </c>
      <c r="C18" s="16">
        <f>C6+C8+C9+C10+C11+C12+C13+C14</f>
        <v>3969.3720280000002</v>
      </c>
      <c r="D18" s="16">
        <f t="shared" ref="D18:L18" si="3">D6+D8+D9+D10+D11+D12+D13+D14</f>
        <v>48241.167549999998</v>
      </c>
      <c r="E18" s="16">
        <f t="shared" si="3"/>
        <v>48550.840000000004</v>
      </c>
      <c r="F18" s="150">
        <f t="shared" si="0"/>
        <v>-0.63783129189938925</v>
      </c>
      <c r="G18" s="16">
        <f t="shared" si="3"/>
        <v>479790</v>
      </c>
      <c r="H18" s="16">
        <f t="shared" si="3"/>
        <v>62047992.009999998</v>
      </c>
      <c r="I18" s="16">
        <f t="shared" si="3"/>
        <v>71576</v>
      </c>
      <c r="J18" s="16">
        <f t="shared" si="3"/>
        <v>3711.1054320000003</v>
      </c>
      <c r="K18" s="16">
        <f t="shared" si="3"/>
        <v>32046.785134000002</v>
      </c>
      <c r="L18" s="16">
        <f t="shared" si="3"/>
        <v>21579.629999999997</v>
      </c>
      <c r="M18" s="17">
        <f t="shared" si="1"/>
        <v>48.504794261996174</v>
      </c>
      <c r="N18" s="167">
        <f t="shared" si="2"/>
        <v>37.535248788658429</v>
      </c>
    </row>
    <row r="19" spans="1:14" s="57" customFormat="1" ht="14.25" thickTop="1">
      <c r="A19" s="235" t="s">
        <v>32</v>
      </c>
      <c r="B19" s="18" t="s">
        <v>19</v>
      </c>
      <c r="C19" s="21">
        <v>1046.605591</v>
      </c>
      <c r="D19" s="21">
        <v>9262.4769639999995</v>
      </c>
      <c r="E19" s="20">
        <v>9115.76</v>
      </c>
      <c r="F19" s="151">
        <f t="shared" si="0"/>
        <v>1.6094869105812273</v>
      </c>
      <c r="G19" s="20">
        <v>54401</v>
      </c>
      <c r="H19" s="20">
        <v>6105945.9848429998</v>
      </c>
      <c r="I19" s="20">
        <v>6090</v>
      </c>
      <c r="J19" s="20">
        <v>584.16010900000003</v>
      </c>
      <c r="K19" s="20">
        <v>5531.4187510000002</v>
      </c>
      <c r="L19" s="22">
        <v>4442.1499999999996</v>
      </c>
      <c r="M19" s="199">
        <f t="shared" ref="M19:M31" si="4">(K19-L19)/L19*100</f>
        <v>24.521205970082068</v>
      </c>
      <c r="N19" s="168">
        <f t="shared" ref="N19:N27" si="5">D19/D327*100</f>
        <v>12.091565228894712</v>
      </c>
    </row>
    <row r="20" spans="1:14" s="57" customFormat="1">
      <c r="A20" s="222"/>
      <c r="B20" s="195" t="s">
        <v>20</v>
      </c>
      <c r="C20" s="21">
        <v>332.84299600000003</v>
      </c>
      <c r="D20" s="21">
        <v>2033.9613959999999</v>
      </c>
      <c r="E20" s="20">
        <v>1770.29</v>
      </c>
      <c r="F20" s="149">
        <f t="shared" si="0"/>
        <v>14.894248738907182</v>
      </c>
      <c r="G20" s="20">
        <v>19033</v>
      </c>
      <c r="H20" s="20">
        <v>378563.4</v>
      </c>
      <c r="I20" s="20">
        <v>2252</v>
      </c>
      <c r="J20" s="20">
        <v>141.113404</v>
      </c>
      <c r="K20" s="20">
        <v>1486.369203</v>
      </c>
      <c r="L20" s="22">
        <v>1409.58</v>
      </c>
      <c r="M20" s="12">
        <f t="shared" si="4"/>
        <v>5.4476654748222906</v>
      </c>
      <c r="N20" s="166">
        <f t="shared" si="5"/>
        <v>10.517622397799578</v>
      </c>
    </row>
    <row r="21" spans="1:14" s="57" customFormat="1">
      <c r="A21" s="222"/>
      <c r="B21" s="195" t="s">
        <v>21</v>
      </c>
      <c r="C21" s="21">
        <v>17.152325999999999</v>
      </c>
      <c r="D21" s="21">
        <v>107.06300899999999</v>
      </c>
      <c r="E21" s="20">
        <v>125.3</v>
      </c>
      <c r="F21" s="149">
        <f t="shared" si="0"/>
        <v>-14.554661612130889</v>
      </c>
      <c r="G21" s="20">
        <v>100</v>
      </c>
      <c r="H21" s="20">
        <v>160914.12418099999</v>
      </c>
      <c r="I21" s="20">
        <v>13</v>
      </c>
      <c r="J21" s="20">
        <v>0</v>
      </c>
      <c r="K21" s="20">
        <v>31.195969000000002</v>
      </c>
      <c r="L21" s="22">
        <v>10.73</v>
      </c>
      <c r="M21" s="12">
        <f t="shared" si="4"/>
        <v>190.73596458527493</v>
      </c>
      <c r="N21" s="166">
        <f t="shared" si="5"/>
        <v>2.8910394730511926</v>
      </c>
    </row>
    <row r="22" spans="1:14" s="57" customFormat="1">
      <c r="A22" s="222"/>
      <c r="B22" s="195" t="s">
        <v>22</v>
      </c>
      <c r="C22" s="21">
        <v>2.3269950000000001</v>
      </c>
      <c r="D22" s="21">
        <v>109.808401</v>
      </c>
      <c r="E22" s="20">
        <v>80.180000000000007</v>
      </c>
      <c r="F22" s="149">
        <f t="shared" si="0"/>
        <v>36.952358443502114</v>
      </c>
      <c r="G22" s="20">
        <v>4537</v>
      </c>
      <c r="H22" s="20">
        <v>704758.91350000002</v>
      </c>
      <c r="I22" s="20">
        <v>229</v>
      </c>
      <c r="J22" s="20">
        <v>13.996985</v>
      </c>
      <c r="K22" s="20">
        <v>76.342079999999996</v>
      </c>
      <c r="L22" s="22">
        <v>14.37</v>
      </c>
      <c r="M22" s="12">
        <f t="shared" si="4"/>
        <v>431.26012526096031</v>
      </c>
      <c r="N22" s="166">
        <f t="shared" si="5"/>
        <v>7.7438508376842394</v>
      </c>
    </row>
    <row r="23" spans="1:14" s="57" customFormat="1">
      <c r="A23" s="222"/>
      <c r="B23" s="195" t="s">
        <v>23</v>
      </c>
      <c r="C23" s="21">
        <v>0.15094399999999999</v>
      </c>
      <c r="D23" s="21">
        <v>16.342597999999999</v>
      </c>
      <c r="E23" s="20">
        <v>15.06</v>
      </c>
      <c r="F23" s="149">
        <f t="shared" si="0"/>
        <v>8.516586985391756</v>
      </c>
      <c r="G23" s="20">
        <v>729</v>
      </c>
      <c r="H23" s="20">
        <v>28294.2</v>
      </c>
      <c r="I23" s="20">
        <v>1</v>
      </c>
      <c r="J23" s="20"/>
      <c r="K23" s="20"/>
      <c r="L23" s="22">
        <v>0.14000000000000001</v>
      </c>
      <c r="M23" s="12">
        <f t="shared" si="4"/>
        <v>-100</v>
      </c>
      <c r="N23" s="166">
        <f t="shared" si="5"/>
        <v>5.6138525354398574</v>
      </c>
    </row>
    <row r="24" spans="1:14" s="57" customFormat="1">
      <c r="A24" s="222"/>
      <c r="B24" s="195" t="s">
        <v>24</v>
      </c>
      <c r="C24" s="21">
        <v>6.4548199999999998</v>
      </c>
      <c r="D24" s="21">
        <v>356.05116700000002</v>
      </c>
      <c r="E24" s="20">
        <v>264.62</v>
      </c>
      <c r="F24" s="149">
        <f t="shared" si="0"/>
        <v>34.551873252210726</v>
      </c>
      <c r="G24" s="20">
        <v>515</v>
      </c>
      <c r="H24" s="20">
        <v>728800.30180500005</v>
      </c>
      <c r="I24" s="20">
        <v>127</v>
      </c>
      <c r="J24" s="20">
        <v>4.3014369999999804</v>
      </c>
      <c r="K24" s="20">
        <v>125.599999</v>
      </c>
      <c r="L24" s="22">
        <v>49.39</v>
      </c>
      <c r="M24" s="12">
        <f t="shared" si="4"/>
        <v>154.30248835796718</v>
      </c>
      <c r="N24" s="166">
        <f t="shared" si="5"/>
        <v>4.0261900009219787</v>
      </c>
    </row>
    <row r="25" spans="1:14" s="57" customFormat="1">
      <c r="A25" s="222"/>
      <c r="B25" s="195" t="s">
        <v>25</v>
      </c>
      <c r="C25" s="20">
        <v>2.9860500000000001</v>
      </c>
      <c r="D25" s="20">
        <v>865.08344699999998</v>
      </c>
      <c r="E25" s="20">
        <v>314.5</v>
      </c>
      <c r="F25" s="149">
        <f t="shared" si="0"/>
        <v>175.06627885532592</v>
      </c>
      <c r="G25" s="22">
        <v>843</v>
      </c>
      <c r="H25" s="22">
        <v>63122.063240000003</v>
      </c>
      <c r="I25" s="22">
        <v>63</v>
      </c>
      <c r="J25" s="22">
        <v>55.729652000000002</v>
      </c>
      <c r="K25" s="22">
        <v>77.353072999999995</v>
      </c>
      <c r="L25" s="22">
        <v>74.8</v>
      </c>
      <c r="M25" s="12"/>
      <c r="N25" s="166">
        <f t="shared" si="5"/>
        <v>5.663955007549756</v>
      </c>
    </row>
    <row r="26" spans="1:14" s="58" customFormat="1">
      <c r="A26" s="222"/>
      <c r="B26" s="195" t="s">
        <v>26</v>
      </c>
      <c r="C26" s="20">
        <v>1057.57</v>
      </c>
      <c r="D26" s="20">
        <v>7011.67</v>
      </c>
      <c r="E26" s="20">
        <v>5229.6000000000004</v>
      </c>
      <c r="F26" s="149">
        <f t="shared" si="0"/>
        <v>34.076602417010854</v>
      </c>
      <c r="G26" s="20">
        <v>211087</v>
      </c>
      <c r="H26" s="20">
        <v>26086771.1890001</v>
      </c>
      <c r="I26" s="20">
        <v>10984</v>
      </c>
      <c r="J26" s="20">
        <v>549.63161300000104</v>
      </c>
      <c r="K26" s="20">
        <v>3494.559483</v>
      </c>
      <c r="L26" s="22">
        <v>2887.52</v>
      </c>
      <c r="M26" s="12">
        <f t="shared" si="4"/>
        <v>21.022866785338284</v>
      </c>
      <c r="N26" s="166">
        <f t="shared" si="5"/>
        <v>38.425087631782986</v>
      </c>
    </row>
    <row r="27" spans="1:14" s="58" customFormat="1">
      <c r="A27" s="222"/>
      <c r="B27" s="195" t="s">
        <v>27</v>
      </c>
      <c r="C27" s="132">
        <v>0.132075</v>
      </c>
      <c r="D27" s="132">
        <v>12.76</v>
      </c>
      <c r="E27" s="20">
        <v>9.25</v>
      </c>
      <c r="F27" s="149">
        <f t="shared" si="0"/>
        <v>37.945945945945944</v>
      </c>
      <c r="G27" s="20">
        <v>13</v>
      </c>
      <c r="H27" s="20">
        <v>2735.0592650000003</v>
      </c>
      <c r="I27" s="20"/>
      <c r="J27" s="20"/>
      <c r="K27" s="20"/>
      <c r="L27" s="20"/>
      <c r="M27" s="12"/>
      <c r="N27" s="166">
        <f t="shared" si="5"/>
        <v>0.3080175475578798</v>
      </c>
    </row>
    <row r="28" spans="1:14" s="58" customFormat="1">
      <c r="A28" s="222"/>
      <c r="B28" s="14" t="s">
        <v>28</v>
      </c>
      <c r="C28" s="40"/>
      <c r="D28" s="40">
        <v>6.9773589999999999</v>
      </c>
      <c r="E28" s="40">
        <v>1.1299999999999999</v>
      </c>
      <c r="F28" s="149"/>
      <c r="G28" s="40">
        <v>5</v>
      </c>
      <c r="H28" s="40">
        <v>339.8</v>
      </c>
      <c r="I28" s="40"/>
      <c r="J28" s="40"/>
      <c r="K28" s="40"/>
      <c r="L28" s="40"/>
      <c r="M28" s="12"/>
      <c r="N28" s="166"/>
    </row>
    <row r="29" spans="1:14" s="58" customFormat="1">
      <c r="A29" s="222"/>
      <c r="B29" s="14" t="s">
        <v>29</v>
      </c>
      <c r="C29" s="40">
        <v>0.132075</v>
      </c>
      <c r="D29" s="40">
        <v>4.3539690000000002</v>
      </c>
      <c r="E29" s="40">
        <v>4.22</v>
      </c>
      <c r="F29" s="149">
        <f>(D29-E29)/E29*100</f>
        <v>3.1746208530805795</v>
      </c>
      <c r="G29" s="40">
        <v>5</v>
      </c>
      <c r="H29" s="40">
        <v>2309.77</v>
      </c>
      <c r="I29" s="40"/>
      <c r="J29" s="40"/>
      <c r="K29" s="40"/>
      <c r="L29" s="40"/>
      <c r="M29" s="12"/>
      <c r="N29" s="166">
        <f>D29/D337*100</f>
        <v>3.4072550962988002</v>
      </c>
    </row>
    <row r="30" spans="1:14" s="58" customFormat="1">
      <c r="A30" s="222"/>
      <c r="B30" s="14" t="s">
        <v>30</v>
      </c>
      <c r="C30" s="132"/>
      <c r="D30" s="132">
        <v>1.424821068</v>
      </c>
      <c r="E30" s="40">
        <v>3.9</v>
      </c>
      <c r="F30" s="149"/>
      <c r="G30" s="40">
        <v>3</v>
      </c>
      <c r="H30" s="20">
        <v>85.489265000000003</v>
      </c>
      <c r="I30" s="40"/>
      <c r="J30" s="40"/>
      <c r="K30" s="40"/>
      <c r="L30" s="40"/>
      <c r="M30" s="12"/>
      <c r="N30" s="166">
        <f>D30/D338*100</f>
        <v>3.8469960564697689E-2</v>
      </c>
    </row>
    <row r="31" spans="1:14" s="58" customFormat="1" ht="14.25" thickBot="1">
      <c r="A31" s="223"/>
      <c r="B31" s="15" t="s">
        <v>31</v>
      </c>
      <c r="C31" s="16">
        <f>C19+C21+C22+C23+C24+C25+C26+C27</f>
        <v>2133.3788009999994</v>
      </c>
      <c r="D31" s="16">
        <f>D19+D21+D22+D23+D24+D25+D26+D27</f>
        <v>17741.255585999996</v>
      </c>
      <c r="E31" s="16">
        <f>E19+E21+E22+E23+E24+E25+E26+E27</f>
        <v>15154.27</v>
      </c>
      <c r="F31" s="150">
        <f t="shared" ref="F31:F37" si="6">(D31-E31)/E31*100</f>
        <v>17.071001018194838</v>
      </c>
      <c r="G31" s="16">
        <f t="shared" ref="G31:L31" si="7">G19+G21+G22+G23+G24+G25+G26+G27</f>
        <v>272225</v>
      </c>
      <c r="H31" s="16">
        <f t="shared" si="7"/>
        <v>33881341.835834101</v>
      </c>
      <c r="I31" s="16">
        <f t="shared" si="7"/>
        <v>17507</v>
      </c>
      <c r="J31" s="16">
        <f t="shared" si="7"/>
        <v>1207.8197960000011</v>
      </c>
      <c r="K31" s="16">
        <f t="shared" si="7"/>
        <v>9336.4693550000011</v>
      </c>
      <c r="L31" s="16">
        <f t="shared" si="7"/>
        <v>7479.1</v>
      </c>
      <c r="M31" s="17">
        <f t="shared" si="4"/>
        <v>24.834129173296262</v>
      </c>
      <c r="N31" s="167">
        <f>D31/D339*100</f>
        <v>13.804028303284422</v>
      </c>
    </row>
    <row r="32" spans="1:14" s="57" customFormat="1" ht="14.25" thickTop="1">
      <c r="A32" s="235" t="s">
        <v>33</v>
      </c>
      <c r="B32" s="195" t="s">
        <v>19</v>
      </c>
      <c r="C32" s="99">
        <v>2215.3741820000032</v>
      </c>
      <c r="D32" s="99">
        <v>18414.193955000002</v>
      </c>
      <c r="E32" s="91">
        <v>18548.431085</v>
      </c>
      <c r="F32" s="26">
        <f t="shared" si="6"/>
        <v>-0.72371150629852699</v>
      </c>
      <c r="G32" s="72">
        <v>127595</v>
      </c>
      <c r="H32" s="99">
        <v>13426530.139186999</v>
      </c>
      <c r="I32" s="72">
        <v>15296</v>
      </c>
      <c r="J32" s="99">
        <v>1256.1732159999992</v>
      </c>
      <c r="K32" s="99">
        <v>11328.487999999999</v>
      </c>
      <c r="L32" s="99">
        <v>10185.197119</v>
      </c>
      <c r="M32" s="12">
        <f t="shared" ref="M32:M40" si="8">(K32-L32)/L32*100</f>
        <v>11.225024588549633</v>
      </c>
      <c r="N32" s="166">
        <f t="shared" ref="N32:N37" si="9">D32/D327*100</f>
        <v>24.038540469227478</v>
      </c>
    </row>
    <row r="33" spans="1:14" s="57" customFormat="1">
      <c r="A33" s="222"/>
      <c r="B33" s="195" t="s">
        <v>20</v>
      </c>
      <c r="C33" s="99">
        <v>575.69787499999984</v>
      </c>
      <c r="D33" s="99">
        <v>4525.225727</v>
      </c>
      <c r="E33" s="91">
        <v>2925.3898020000001</v>
      </c>
      <c r="F33" s="26">
        <f t="shared" si="6"/>
        <v>54.687957273462864</v>
      </c>
      <c r="G33" s="72">
        <v>52016</v>
      </c>
      <c r="H33" s="99">
        <v>1040164</v>
      </c>
      <c r="I33" s="72">
        <v>4892</v>
      </c>
      <c r="J33" s="99">
        <v>367.01038300000027</v>
      </c>
      <c r="K33" s="99">
        <v>3059.3304760000001</v>
      </c>
      <c r="L33" s="99">
        <v>3006.6200549999999</v>
      </c>
      <c r="M33" s="12">
        <f t="shared" si="8"/>
        <v>1.7531453936902655</v>
      </c>
      <c r="N33" s="166">
        <f t="shared" si="9"/>
        <v>23.399960075443872</v>
      </c>
    </row>
    <row r="34" spans="1:14" s="57" customFormat="1">
      <c r="A34" s="222"/>
      <c r="B34" s="195" t="s">
        <v>21</v>
      </c>
      <c r="C34" s="99">
        <v>8.3237330000000043</v>
      </c>
      <c r="D34" s="99">
        <v>224.43176800000001</v>
      </c>
      <c r="E34" s="91">
        <v>201.997894</v>
      </c>
      <c r="F34" s="26">
        <f t="shared" si="6"/>
        <v>11.105994006056322</v>
      </c>
      <c r="G34" s="72">
        <v>420</v>
      </c>
      <c r="H34" s="99">
        <v>477821.34811700002</v>
      </c>
      <c r="I34" s="72">
        <v>192</v>
      </c>
      <c r="J34" s="99">
        <v>7.4364600000000003</v>
      </c>
      <c r="K34" s="99">
        <v>35.501100000000001</v>
      </c>
      <c r="L34" s="99">
        <v>17.332094000000001</v>
      </c>
      <c r="M34" s="12">
        <f t="shared" si="8"/>
        <v>104.82868371242388</v>
      </c>
      <c r="N34" s="166">
        <f t="shared" si="9"/>
        <v>6.0603667536998467</v>
      </c>
    </row>
    <row r="35" spans="1:14" s="57" customFormat="1">
      <c r="A35" s="222"/>
      <c r="B35" s="195" t="s">
        <v>22</v>
      </c>
      <c r="C35" s="99">
        <v>3.5052080000000103</v>
      </c>
      <c r="D35" s="99">
        <v>89.67020500000001</v>
      </c>
      <c r="E35" s="91">
        <v>106.74661499999999</v>
      </c>
      <c r="F35" s="26">
        <f t="shared" si="6"/>
        <v>-15.997144265417674</v>
      </c>
      <c r="G35" s="72">
        <v>6663</v>
      </c>
      <c r="H35" s="99">
        <v>593796.92020000005</v>
      </c>
      <c r="I35" s="72">
        <v>910</v>
      </c>
      <c r="J35" s="99">
        <v>2.7799049999999994</v>
      </c>
      <c r="K35" s="99">
        <v>37.390599999999999</v>
      </c>
      <c r="L35" s="99">
        <v>31.631757</v>
      </c>
      <c r="M35" s="12">
        <f t="shared" si="8"/>
        <v>18.205890365179521</v>
      </c>
      <c r="N35" s="166">
        <f t="shared" si="9"/>
        <v>6.3236754727406277</v>
      </c>
    </row>
    <row r="36" spans="1:14" s="57" customFormat="1">
      <c r="A36" s="222"/>
      <c r="B36" s="195" t="s">
        <v>23</v>
      </c>
      <c r="C36" s="99">
        <v>3.1946619999999939</v>
      </c>
      <c r="D36" s="99">
        <v>56.225926999999999</v>
      </c>
      <c r="E36" s="91">
        <v>36.423518999999999</v>
      </c>
      <c r="F36" s="26">
        <f t="shared" si="6"/>
        <v>54.367091768370869</v>
      </c>
      <c r="G36" s="72">
        <v>2035</v>
      </c>
      <c r="H36" s="99">
        <v>158381.59272300001</v>
      </c>
      <c r="I36" s="72">
        <v>10</v>
      </c>
      <c r="J36" s="99">
        <v>469.10276199999998</v>
      </c>
      <c r="K36" s="99">
        <v>476.9753</v>
      </c>
      <c r="L36" s="99">
        <v>5.9493879999999999</v>
      </c>
      <c r="M36" s="12">
        <f t="shared" si="8"/>
        <v>7917.2162245931859</v>
      </c>
      <c r="N36" s="166">
        <f t="shared" si="9"/>
        <v>19.31419122261995</v>
      </c>
    </row>
    <row r="37" spans="1:14" s="57" customFormat="1">
      <c r="A37" s="222"/>
      <c r="B37" s="195" t="s">
        <v>24</v>
      </c>
      <c r="C37" s="99">
        <v>329.74826599999994</v>
      </c>
      <c r="D37" s="99">
        <v>1234.6692779999998</v>
      </c>
      <c r="E37" s="91">
        <v>838.35997399999997</v>
      </c>
      <c r="F37" s="26">
        <f t="shared" si="6"/>
        <v>47.271973411268789</v>
      </c>
      <c r="G37" s="72">
        <v>5010</v>
      </c>
      <c r="H37" s="99">
        <v>903861.81960599998</v>
      </c>
      <c r="I37" s="72">
        <v>215</v>
      </c>
      <c r="J37" s="99">
        <v>-403.14660900000001</v>
      </c>
      <c r="K37" s="99">
        <v>8.8514999999999997</v>
      </c>
      <c r="L37" s="99">
        <v>307.70172300000002</v>
      </c>
      <c r="M37" s="12">
        <f t="shared" si="8"/>
        <v>-97.123350524754784</v>
      </c>
      <c r="N37" s="166">
        <f t="shared" si="9"/>
        <v>13.961513294321422</v>
      </c>
    </row>
    <row r="38" spans="1:14" s="57" customFormat="1">
      <c r="A38" s="222"/>
      <c r="B38" s="195" t="s">
        <v>25</v>
      </c>
      <c r="C38" s="99">
        <v>0</v>
      </c>
      <c r="D38" s="99">
        <v>264.96949999999998</v>
      </c>
      <c r="E38" s="91">
        <v>0</v>
      </c>
      <c r="F38" s="26"/>
      <c r="G38" s="74">
        <v>59</v>
      </c>
      <c r="H38" s="99">
        <v>6144.4339</v>
      </c>
      <c r="I38" s="74">
        <v>54</v>
      </c>
      <c r="J38" s="99">
        <v>28.125</v>
      </c>
      <c r="K38" s="99">
        <v>30.6065</v>
      </c>
      <c r="L38" s="99">
        <v>0</v>
      </c>
      <c r="M38" s="12"/>
      <c r="N38" s="166"/>
    </row>
    <row r="39" spans="1:14" s="58" customFormat="1">
      <c r="A39" s="222"/>
      <c r="B39" s="195" t="s">
        <v>26</v>
      </c>
      <c r="C39" s="99">
        <v>241.05328699999563</v>
      </c>
      <c r="D39" s="99">
        <v>2272.7929079999963</v>
      </c>
      <c r="E39" s="91">
        <v>1711.8675689999991</v>
      </c>
      <c r="F39" s="26">
        <f>(D39-E39)/E39*100</f>
        <v>32.766865215377969</v>
      </c>
      <c r="G39" s="72">
        <v>148958</v>
      </c>
      <c r="H39" s="99">
        <v>35639766.031999998</v>
      </c>
      <c r="I39" s="72">
        <v>265</v>
      </c>
      <c r="J39" s="99">
        <v>93.976979000000881</v>
      </c>
      <c r="K39" s="99">
        <v>540.63030000000003</v>
      </c>
      <c r="L39" s="99">
        <v>241.76169800000042</v>
      </c>
      <c r="M39" s="12">
        <f t="shared" si="8"/>
        <v>123.6211544146249</v>
      </c>
      <c r="N39" s="166">
        <f>D39/D334*100</f>
        <v>12.455273374074185</v>
      </c>
    </row>
    <row r="40" spans="1:14" s="58" customFormat="1">
      <c r="A40" s="222"/>
      <c r="B40" s="195" t="s">
        <v>27</v>
      </c>
      <c r="C40" s="99">
        <v>20.568742000000015</v>
      </c>
      <c r="D40" s="99">
        <v>149.643326</v>
      </c>
      <c r="E40" s="91">
        <v>481.78648300000003</v>
      </c>
      <c r="F40" s="26">
        <f>(D40-E40)/E40*100</f>
        <v>-68.939907764078967</v>
      </c>
      <c r="G40" s="72">
        <v>18858</v>
      </c>
      <c r="H40" s="99">
        <v>114555.50848800001</v>
      </c>
      <c r="I40" s="72">
        <v>1</v>
      </c>
      <c r="J40" s="99">
        <v>6.4451739999999997</v>
      </c>
      <c r="K40" s="99">
        <v>-5.3963000000000001</v>
      </c>
      <c r="L40" s="99">
        <v>2.4228520000000002</v>
      </c>
      <c r="M40" s="12">
        <f t="shared" si="8"/>
        <v>-322.72511899199787</v>
      </c>
      <c r="N40" s="166">
        <f>D40/D335*100</f>
        <v>3.6122860723294918</v>
      </c>
    </row>
    <row r="41" spans="1:14" s="58" customFormat="1">
      <c r="A41" s="222"/>
      <c r="B41" s="14" t="s">
        <v>28</v>
      </c>
      <c r="C41" s="99">
        <v>3.0625500000000017</v>
      </c>
      <c r="D41" s="99">
        <v>31.529720000000001</v>
      </c>
      <c r="E41" s="91">
        <v>108.32896100000001</v>
      </c>
      <c r="F41" s="26"/>
      <c r="G41" s="72">
        <v>14</v>
      </c>
      <c r="H41" s="99">
        <v>25003.758172000002</v>
      </c>
      <c r="I41" s="75">
        <v>0</v>
      </c>
      <c r="J41" s="99">
        <v>0</v>
      </c>
      <c r="K41" s="99">
        <v>0</v>
      </c>
      <c r="L41" s="99">
        <v>0</v>
      </c>
      <c r="M41" s="12"/>
      <c r="N41" s="166"/>
    </row>
    <row r="42" spans="1:14" s="58" customFormat="1">
      <c r="A42" s="222"/>
      <c r="B42" s="14" t="s">
        <v>29</v>
      </c>
      <c r="C42" s="99">
        <v>5.3673419999999998</v>
      </c>
      <c r="D42" s="99">
        <v>6.1982650000000001</v>
      </c>
      <c r="E42" s="91">
        <v>4.2972980000000005</v>
      </c>
      <c r="F42" s="26">
        <f>(D42-E42)/E42*100</f>
        <v>44.236331760096682</v>
      </c>
      <c r="G42" s="72">
        <v>3</v>
      </c>
      <c r="H42" s="99">
        <v>32346.626516000004</v>
      </c>
      <c r="I42" s="75">
        <v>0</v>
      </c>
      <c r="J42" s="99"/>
      <c r="K42" s="99">
        <v>2.35E-2</v>
      </c>
      <c r="L42" s="99">
        <v>0.51886100000000002</v>
      </c>
      <c r="M42" s="12">
        <f>(K42-L42)/L42*100</f>
        <v>-95.470848647325582</v>
      </c>
      <c r="N42" s="166">
        <f>D42/D337*100</f>
        <v>4.850532929715504</v>
      </c>
    </row>
    <row r="43" spans="1:14" s="58" customFormat="1">
      <c r="A43" s="222"/>
      <c r="B43" s="14" t="s">
        <v>30</v>
      </c>
      <c r="C43" s="99">
        <v>1.1255650000000017</v>
      </c>
      <c r="D43" s="99">
        <v>7.300974000000001</v>
      </c>
      <c r="E43" s="91">
        <v>0</v>
      </c>
      <c r="F43" s="26"/>
      <c r="G43" s="72">
        <v>11</v>
      </c>
      <c r="H43" s="99">
        <v>273.19779999999997</v>
      </c>
      <c r="I43" s="75">
        <v>0</v>
      </c>
      <c r="J43" s="99">
        <v>0</v>
      </c>
      <c r="K43" s="99">
        <v>0</v>
      </c>
      <c r="L43" s="99"/>
      <c r="M43" s="12" t="e">
        <f>(K43-L43)/L43*100</f>
        <v>#DIV/0!</v>
      </c>
      <c r="N43" s="166"/>
    </row>
    <row r="44" spans="1:14" s="58" customFormat="1" ht="14.25" thickBot="1">
      <c r="A44" s="223"/>
      <c r="B44" s="15" t="s">
        <v>31</v>
      </c>
      <c r="C44" s="16">
        <f t="shared" ref="C44:L44" si="10">C32+C34+C35+C36+C37+C38+C39+C40</f>
        <v>2821.7680799999989</v>
      </c>
      <c r="D44" s="16">
        <f t="shared" si="10"/>
        <v>22706.596866999997</v>
      </c>
      <c r="E44" s="16">
        <f t="shared" si="10"/>
        <v>21925.613138999997</v>
      </c>
      <c r="F44" s="150">
        <f>(D44-E44)/E44*100</f>
        <v>3.561969843437724</v>
      </c>
      <c r="G44" s="16">
        <f t="shared" si="10"/>
        <v>309598</v>
      </c>
      <c r="H44" s="16">
        <f t="shared" si="10"/>
        <v>51320857.794220999</v>
      </c>
      <c r="I44" s="16">
        <f t="shared" si="10"/>
        <v>16943</v>
      </c>
      <c r="J44" s="16">
        <f t="shared" si="10"/>
        <v>1460.892887</v>
      </c>
      <c r="K44" s="16">
        <f t="shared" si="10"/>
        <v>12453.047</v>
      </c>
      <c r="L44" s="16">
        <f t="shared" si="10"/>
        <v>10791.996631</v>
      </c>
      <c r="M44" s="17">
        <f t="shared" ref="M44" si="11">(K44-L44)/L44*100</f>
        <v>15.391501923088402</v>
      </c>
      <c r="N44" s="167">
        <f>D44/D339*100</f>
        <v>17.667436462089047</v>
      </c>
    </row>
    <row r="45" spans="1:14" s="57" customFormat="1" ht="14.25" thickTop="1">
      <c r="A45" s="60"/>
      <c r="B45" s="7"/>
      <c r="C45" s="111"/>
      <c r="D45" s="111"/>
      <c r="E45" s="111"/>
      <c r="F45" s="152"/>
      <c r="G45" s="111"/>
      <c r="H45" s="111"/>
      <c r="I45" s="111"/>
      <c r="J45" s="111"/>
      <c r="K45" s="111"/>
      <c r="L45" s="111"/>
      <c r="M45" s="152"/>
      <c r="N45" s="165"/>
    </row>
    <row r="46" spans="1:14" s="57" customFormat="1">
      <c r="A46" s="60"/>
      <c r="B46" s="7"/>
      <c r="C46" s="111"/>
      <c r="D46" s="111"/>
      <c r="E46" s="111"/>
      <c r="F46" s="152"/>
      <c r="G46" s="111"/>
      <c r="H46" s="111"/>
      <c r="I46" s="111"/>
      <c r="J46" s="111"/>
      <c r="K46" s="111"/>
      <c r="L46" s="111"/>
      <c r="M46" s="152"/>
      <c r="N46" s="165"/>
    </row>
    <row r="48" spans="1:14" s="57" customFormat="1" ht="18.75">
      <c r="A48" s="217" t="str">
        <f>A1</f>
        <v>2021年1-11月丹东市财产保险业务统计表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1:14" s="57" customFormat="1" ht="14.25" thickBot="1">
      <c r="B49" s="59" t="s">
        <v>0</v>
      </c>
      <c r="C49" s="58"/>
      <c r="D49" s="58"/>
      <c r="F49" s="147"/>
      <c r="G49" s="73" t="str">
        <f>G2</f>
        <v>（2021年1-11月）</v>
      </c>
      <c r="H49" s="58"/>
      <c r="I49" s="58"/>
      <c r="J49" s="58"/>
      <c r="K49" s="58"/>
      <c r="L49" s="59" t="s">
        <v>1</v>
      </c>
      <c r="M49" s="165"/>
      <c r="N49" s="165"/>
    </row>
    <row r="50" spans="1:14">
      <c r="A50" s="221" t="s">
        <v>34</v>
      </c>
      <c r="B50" s="9" t="s">
        <v>3</v>
      </c>
      <c r="C50" s="226" t="s">
        <v>4</v>
      </c>
      <c r="D50" s="227"/>
      <c r="E50" s="227"/>
      <c r="F50" s="228"/>
      <c r="G50" s="218" t="s">
        <v>5</v>
      </c>
      <c r="H50" s="218"/>
      <c r="I50" s="218" t="s">
        <v>6</v>
      </c>
      <c r="J50" s="218"/>
      <c r="K50" s="218"/>
      <c r="L50" s="218"/>
      <c r="M50" s="218"/>
      <c r="N50" s="224" t="s">
        <v>7</v>
      </c>
    </row>
    <row r="51" spans="1:14">
      <c r="A51" s="222"/>
      <c r="B51" s="10" t="s">
        <v>8</v>
      </c>
      <c r="C51" s="229" t="s">
        <v>9</v>
      </c>
      <c r="D51" s="229" t="s">
        <v>10</v>
      </c>
      <c r="E51" s="229" t="s">
        <v>11</v>
      </c>
      <c r="F51" s="153" t="s">
        <v>12</v>
      </c>
      <c r="G51" s="220" t="s">
        <v>13</v>
      </c>
      <c r="H51" s="220" t="s">
        <v>14</v>
      </c>
      <c r="I51" s="195" t="s">
        <v>13</v>
      </c>
      <c r="J51" s="220" t="s">
        <v>15</v>
      </c>
      <c r="K51" s="220"/>
      <c r="L51" s="220"/>
      <c r="M51" s="153" t="s">
        <v>12</v>
      </c>
      <c r="N51" s="225"/>
    </row>
    <row r="52" spans="1:14">
      <c r="A52" s="222"/>
      <c r="B52" s="161" t="s">
        <v>16</v>
      </c>
      <c r="C52" s="230"/>
      <c r="D52" s="230"/>
      <c r="E52" s="230"/>
      <c r="F52" s="154" t="s">
        <v>17</v>
      </c>
      <c r="G52" s="220"/>
      <c r="H52" s="220"/>
      <c r="I52" s="33" t="s">
        <v>18</v>
      </c>
      <c r="J52" s="195" t="s">
        <v>9</v>
      </c>
      <c r="K52" s="195" t="s">
        <v>10</v>
      </c>
      <c r="L52" s="195" t="s">
        <v>11</v>
      </c>
      <c r="M52" s="153" t="s">
        <v>17</v>
      </c>
      <c r="N52" s="196" t="s">
        <v>17</v>
      </c>
    </row>
    <row r="53" spans="1:14">
      <c r="A53" s="222"/>
      <c r="B53" s="195" t="s">
        <v>19</v>
      </c>
      <c r="C53" s="71">
        <v>434.41</v>
      </c>
      <c r="D53" s="71">
        <v>4013.87</v>
      </c>
      <c r="E53" s="162">
        <v>5038.8</v>
      </c>
      <c r="F53" s="149">
        <f>(D53-E53)/E53*100</f>
        <v>-20.340755735492582</v>
      </c>
      <c r="G53" s="72">
        <v>25658</v>
      </c>
      <c r="H53" s="72">
        <v>4090170.33</v>
      </c>
      <c r="I53" s="72">
        <v>4613</v>
      </c>
      <c r="J53" s="72">
        <v>221.63</v>
      </c>
      <c r="K53" s="72">
        <v>2898.01</v>
      </c>
      <c r="L53" s="72">
        <v>3022.5086000000001</v>
      </c>
      <c r="M53" s="12">
        <f t="shared" ref="M53:M65" si="12">(K53-L53)/L53*100</f>
        <v>-4.1190486604405319</v>
      </c>
      <c r="N53" s="166">
        <f t="shared" ref="N53:N65" si="13">D53/D327*100</f>
        <v>5.2398479493053696</v>
      </c>
    </row>
    <row r="54" spans="1:14">
      <c r="A54" s="222"/>
      <c r="B54" s="195" t="s">
        <v>20</v>
      </c>
      <c r="C54" s="72">
        <v>141.91999999999999</v>
      </c>
      <c r="D54" s="72">
        <v>1041.94</v>
      </c>
      <c r="E54" s="72">
        <v>1106.54</v>
      </c>
      <c r="F54" s="149">
        <f>(D54-E54)/E54*100</f>
        <v>-5.8380176044245946</v>
      </c>
      <c r="G54" s="72">
        <v>9906</v>
      </c>
      <c r="H54" s="72">
        <v>1976478.8</v>
      </c>
      <c r="I54" s="72">
        <v>1677</v>
      </c>
      <c r="J54" s="72">
        <v>103.14</v>
      </c>
      <c r="K54" s="72">
        <v>897.94</v>
      </c>
      <c r="L54" s="72">
        <v>1155.8242</v>
      </c>
      <c r="M54" s="12">
        <f t="shared" si="12"/>
        <v>-22.311714878439123</v>
      </c>
      <c r="N54" s="166">
        <f t="shared" si="13"/>
        <v>5.3878758479461792</v>
      </c>
    </row>
    <row r="55" spans="1:14">
      <c r="A55" s="222"/>
      <c r="B55" s="195" t="s">
        <v>21</v>
      </c>
      <c r="C55" s="72">
        <v>23.47</v>
      </c>
      <c r="D55" s="72">
        <v>350.58</v>
      </c>
      <c r="E55" s="72">
        <v>327.08</v>
      </c>
      <c r="F55" s="149">
        <f>(D55-E55)/E55*100</f>
        <v>7.1847865965513025</v>
      </c>
      <c r="G55" s="72">
        <v>561</v>
      </c>
      <c r="H55" s="72">
        <v>651785.18000000005</v>
      </c>
      <c r="I55" s="72">
        <v>50</v>
      </c>
      <c r="J55" s="72">
        <v>16.21</v>
      </c>
      <c r="K55" s="72">
        <v>67.8</v>
      </c>
      <c r="L55" s="72">
        <v>124.1521</v>
      </c>
      <c r="M55" s="12">
        <f t="shared" si="12"/>
        <v>-45.389566507533907</v>
      </c>
      <c r="N55" s="166">
        <f t="shared" si="13"/>
        <v>9.4667675411802321</v>
      </c>
    </row>
    <row r="56" spans="1:14">
      <c r="A56" s="222"/>
      <c r="B56" s="195" t="s">
        <v>22</v>
      </c>
      <c r="C56" s="72">
        <v>27.87</v>
      </c>
      <c r="D56" s="72">
        <v>202.9</v>
      </c>
      <c r="E56" s="72">
        <v>83.4</v>
      </c>
      <c r="F56" s="149">
        <f>(D56-E56)/E56*100</f>
        <v>143.28537170263789</v>
      </c>
      <c r="G56" s="72">
        <v>3858</v>
      </c>
      <c r="H56" s="72">
        <v>260390.39999999999</v>
      </c>
      <c r="I56" s="72">
        <v>810</v>
      </c>
      <c r="J56" s="72">
        <v>7.91</v>
      </c>
      <c r="K56" s="72">
        <v>63.18</v>
      </c>
      <c r="L56" s="72">
        <v>17</v>
      </c>
      <c r="M56" s="12">
        <f t="shared" si="12"/>
        <v>271.64705882352939</v>
      </c>
      <c r="N56" s="166">
        <f t="shared" si="13"/>
        <v>14.308808075314127</v>
      </c>
    </row>
    <row r="57" spans="1:14">
      <c r="A57" s="222"/>
      <c r="B57" s="195" t="s">
        <v>23</v>
      </c>
      <c r="C57" s="72">
        <v>0</v>
      </c>
      <c r="D57" s="72">
        <v>0</v>
      </c>
      <c r="E57" s="72">
        <v>0</v>
      </c>
      <c r="F57" s="149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12"/>
      <c r="N57" s="166">
        <f t="shared" si="13"/>
        <v>0</v>
      </c>
    </row>
    <row r="58" spans="1:14">
      <c r="A58" s="222"/>
      <c r="B58" s="195" t="s">
        <v>24</v>
      </c>
      <c r="C58" s="72">
        <v>159.01</v>
      </c>
      <c r="D58" s="72">
        <v>940.88</v>
      </c>
      <c r="E58" s="72">
        <v>625.87</v>
      </c>
      <c r="F58" s="149">
        <f t="shared" ref="F58:F69" si="14">(D58-E58)/E58*100</f>
        <v>50.331538498410211</v>
      </c>
      <c r="G58" s="72">
        <v>927</v>
      </c>
      <c r="H58" s="72">
        <v>1327332.45</v>
      </c>
      <c r="I58" s="72">
        <v>347</v>
      </c>
      <c r="J58" s="72">
        <v>53.96</v>
      </c>
      <c r="K58" s="72">
        <v>445.88</v>
      </c>
      <c r="L58" s="72">
        <v>337.72059999999999</v>
      </c>
      <c r="M58" s="12">
        <f t="shared" si="12"/>
        <v>32.026296293444936</v>
      </c>
      <c r="N58" s="166">
        <f t="shared" si="13"/>
        <v>10.639374334833935</v>
      </c>
    </row>
    <row r="59" spans="1:14">
      <c r="A59" s="222"/>
      <c r="B59" s="195" t="s">
        <v>25</v>
      </c>
      <c r="C59" s="74">
        <v>565.35</v>
      </c>
      <c r="D59" s="74">
        <v>4442.04</v>
      </c>
      <c r="E59" s="74">
        <v>5111.3900000000003</v>
      </c>
      <c r="F59" s="149">
        <f t="shared" si="14"/>
        <v>-13.095263714958168</v>
      </c>
      <c r="G59" s="74">
        <v>1110</v>
      </c>
      <c r="H59" s="74">
        <v>197240</v>
      </c>
      <c r="I59" s="74">
        <v>4479</v>
      </c>
      <c r="J59" s="72">
        <v>670.82</v>
      </c>
      <c r="K59" s="74">
        <v>2056.5</v>
      </c>
      <c r="L59" s="74">
        <v>523.74289999999996</v>
      </c>
      <c r="M59" s="12">
        <f t="shared" si="12"/>
        <v>292.65448753577374</v>
      </c>
      <c r="N59" s="166">
        <f t="shared" si="13"/>
        <v>29.08333847906388</v>
      </c>
    </row>
    <row r="60" spans="1:14">
      <c r="A60" s="222"/>
      <c r="B60" s="195" t="s">
        <v>26</v>
      </c>
      <c r="C60" s="72">
        <v>19.71</v>
      </c>
      <c r="D60" s="72">
        <v>376.95</v>
      </c>
      <c r="E60" s="72">
        <v>483.48</v>
      </c>
      <c r="F60" s="149">
        <f t="shared" si="14"/>
        <v>-22.034003474807651</v>
      </c>
      <c r="G60" s="72">
        <v>4690</v>
      </c>
      <c r="H60" s="72">
        <v>2012380.48</v>
      </c>
      <c r="I60" s="72">
        <v>170</v>
      </c>
      <c r="J60" s="72">
        <v>15.87</v>
      </c>
      <c r="K60" s="72">
        <v>269.02</v>
      </c>
      <c r="L60" s="72">
        <v>170.93270000000001</v>
      </c>
      <c r="M60" s="12">
        <f t="shared" si="12"/>
        <v>57.383578449296103</v>
      </c>
      <c r="N60" s="166">
        <f t="shared" si="13"/>
        <v>2.0657470734932759</v>
      </c>
    </row>
    <row r="61" spans="1:14">
      <c r="A61" s="222"/>
      <c r="B61" s="195" t="s">
        <v>27</v>
      </c>
      <c r="C61" s="72">
        <v>20.45</v>
      </c>
      <c r="D61" s="72">
        <v>139.5</v>
      </c>
      <c r="E61" s="72">
        <v>43.69</v>
      </c>
      <c r="F61" s="149">
        <f t="shared" si="14"/>
        <v>219.29503318837266</v>
      </c>
      <c r="G61" s="72">
        <v>53</v>
      </c>
      <c r="H61" s="72">
        <v>11495.99</v>
      </c>
      <c r="I61" s="72">
        <v>8</v>
      </c>
      <c r="J61" s="72">
        <v>3.09</v>
      </c>
      <c r="K61" s="72">
        <v>4061.1</v>
      </c>
      <c r="L61" s="72">
        <v>207.0591</v>
      </c>
      <c r="M61" s="12">
        <f t="shared" si="12"/>
        <v>1861.3240857320445</v>
      </c>
      <c r="N61" s="166">
        <f t="shared" si="13"/>
        <v>3.3674332197746266</v>
      </c>
    </row>
    <row r="62" spans="1:14">
      <c r="A62" s="222"/>
      <c r="B62" s="14" t="s">
        <v>28</v>
      </c>
      <c r="C62" s="75">
        <v>0</v>
      </c>
      <c r="D62" s="75">
        <v>14.98</v>
      </c>
      <c r="E62" s="75">
        <v>17</v>
      </c>
      <c r="F62" s="149">
        <f t="shared" si="14"/>
        <v>-11.882352941176467</v>
      </c>
      <c r="G62" s="75">
        <v>30</v>
      </c>
      <c r="H62" s="75">
        <v>2170.63</v>
      </c>
      <c r="I62" s="75">
        <v>1</v>
      </c>
      <c r="J62" s="72">
        <v>0</v>
      </c>
      <c r="K62" s="75">
        <v>4.22</v>
      </c>
      <c r="L62" s="75">
        <v>0</v>
      </c>
      <c r="M62" s="12"/>
      <c r="N62" s="166">
        <f t="shared" si="13"/>
        <v>7.7616231641073412</v>
      </c>
    </row>
    <row r="63" spans="1:14">
      <c r="A63" s="222"/>
      <c r="B63" s="14" t="s">
        <v>29</v>
      </c>
      <c r="C63" s="75">
        <v>0</v>
      </c>
      <c r="D63" s="75">
        <v>19.940000000000001</v>
      </c>
      <c r="E63" s="75">
        <v>100.49</v>
      </c>
      <c r="F63" s="149">
        <f t="shared" si="14"/>
        <v>-80.157229575082098</v>
      </c>
      <c r="G63" s="75">
        <v>23</v>
      </c>
      <c r="H63" s="75">
        <v>4824.93</v>
      </c>
      <c r="I63" s="75">
        <v>1</v>
      </c>
      <c r="J63" s="72">
        <v>0</v>
      </c>
      <c r="K63" s="75">
        <v>2.7</v>
      </c>
      <c r="L63" s="75">
        <v>0</v>
      </c>
      <c r="M63" s="12" t="e">
        <f>(K63-L63)/L63*100</f>
        <v>#DIV/0!</v>
      </c>
      <c r="N63" s="166">
        <f t="shared" si="13"/>
        <v>15.604306466168701</v>
      </c>
    </row>
    <row r="64" spans="1:14">
      <c r="A64" s="222"/>
      <c r="B64" s="14" t="s">
        <v>30</v>
      </c>
      <c r="C64" s="75">
        <v>20.45</v>
      </c>
      <c r="D64" s="75">
        <v>104.58</v>
      </c>
      <c r="E64" s="75">
        <v>-73.8</v>
      </c>
      <c r="F64" s="149">
        <f t="shared" si="14"/>
        <v>-241.70731707317071</v>
      </c>
      <c r="G64" s="75">
        <v>10</v>
      </c>
      <c r="H64" s="75">
        <v>4500.43</v>
      </c>
      <c r="I64" s="75">
        <v>6</v>
      </c>
      <c r="J64" s="72">
        <v>3.09</v>
      </c>
      <c r="K64" s="72">
        <v>4054.18</v>
      </c>
      <c r="L64" s="75">
        <v>207.0591</v>
      </c>
      <c r="M64" s="12">
        <f>(K64-L64)/L64*100</f>
        <v>1857.9820447398833</v>
      </c>
      <c r="N64" s="166">
        <f t="shared" si="13"/>
        <v>2.8236447131592275</v>
      </c>
    </row>
    <row r="65" spans="1:14" ht="14.25" thickBot="1">
      <c r="A65" s="223"/>
      <c r="B65" s="15" t="s">
        <v>31</v>
      </c>
      <c r="C65" s="16">
        <f t="shared" ref="C65:L65" si="15">C53+C55+C56+C57+C58+C59+C60+C61</f>
        <v>1250.2700000000002</v>
      </c>
      <c r="D65" s="16">
        <f t="shared" si="15"/>
        <v>10466.720000000001</v>
      </c>
      <c r="E65" s="16">
        <f>E53+E55+E56+E57+E58+E59+E60+E61</f>
        <v>11713.710000000001</v>
      </c>
      <c r="F65" s="150">
        <f t="shared" si="14"/>
        <v>-10.645559775681654</v>
      </c>
      <c r="G65" s="16">
        <f t="shared" si="15"/>
        <v>36857</v>
      </c>
      <c r="H65" s="16">
        <f>H53+H55+H56+H57+H58+H59+H60+H61</f>
        <v>8550794.8300000001</v>
      </c>
      <c r="I65" s="16">
        <f t="shared" si="15"/>
        <v>10477</v>
      </c>
      <c r="J65" s="16">
        <f t="shared" si="15"/>
        <v>989.49</v>
      </c>
      <c r="K65" s="16">
        <f t="shared" si="15"/>
        <v>9861.4900000000016</v>
      </c>
      <c r="L65" s="16">
        <f t="shared" si="15"/>
        <v>4403.1160000000009</v>
      </c>
      <c r="M65" s="17">
        <f t="shared" si="12"/>
        <v>123.96616396206686</v>
      </c>
      <c r="N65" s="167">
        <f t="shared" si="13"/>
        <v>8.1438936732622071</v>
      </c>
    </row>
    <row r="66" spans="1:14" ht="14.25" thickTop="1">
      <c r="A66" s="222" t="s">
        <v>35</v>
      </c>
      <c r="B66" s="195" t="s">
        <v>19</v>
      </c>
      <c r="C66" s="32">
        <v>64.511143000000004</v>
      </c>
      <c r="D66" s="32">
        <v>556.46586400000001</v>
      </c>
      <c r="E66" s="32">
        <v>680.14073099999996</v>
      </c>
      <c r="F66" s="149">
        <f t="shared" si="14"/>
        <v>-18.18371718720077</v>
      </c>
      <c r="G66" s="31">
        <v>4851</v>
      </c>
      <c r="H66" s="31">
        <v>393760.66791800002</v>
      </c>
      <c r="I66" s="31">
        <v>668</v>
      </c>
      <c r="J66" s="31">
        <v>20.104113000000002</v>
      </c>
      <c r="K66" s="31">
        <v>423.895984</v>
      </c>
      <c r="L66" s="68">
        <v>489.191283</v>
      </c>
      <c r="M66" s="12">
        <f t="shared" ref="M66:M82" si="16">(K66-L66)/L66*100</f>
        <v>-13.347600676686627</v>
      </c>
      <c r="N66" s="166">
        <f>D66/D327*100</f>
        <v>0.72643023225436809</v>
      </c>
    </row>
    <row r="67" spans="1:14">
      <c r="A67" s="222"/>
      <c r="B67" s="195" t="s">
        <v>20</v>
      </c>
      <c r="C67" s="31">
        <v>25.039000000000001</v>
      </c>
      <c r="D67" s="31">
        <v>131.38499999999999</v>
      </c>
      <c r="E67" s="31">
        <v>113.14835600000001</v>
      </c>
      <c r="F67" s="149">
        <f t="shared" si="14"/>
        <v>16.117462634631636</v>
      </c>
      <c r="G67" s="31">
        <v>1774</v>
      </c>
      <c r="H67" s="31">
        <v>35360</v>
      </c>
      <c r="I67" s="31">
        <v>142</v>
      </c>
      <c r="J67" s="31">
        <v>5.5389999999999997</v>
      </c>
      <c r="K67" s="31">
        <v>90.819000000000003</v>
      </c>
      <c r="L67" s="68">
        <v>176.79300000000001</v>
      </c>
      <c r="M67" s="12">
        <f t="shared" si="16"/>
        <v>-48.62975344046427</v>
      </c>
      <c r="N67" s="166">
        <f>D67/D328*100</f>
        <v>0.67939235299768574</v>
      </c>
    </row>
    <row r="68" spans="1:14">
      <c r="A68" s="222"/>
      <c r="B68" s="195" t="s">
        <v>21</v>
      </c>
      <c r="C68" s="31">
        <v>1.2950710000000001</v>
      </c>
      <c r="D68" s="31">
        <v>33.585406999999996</v>
      </c>
      <c r="E68" s="31">
        <v>28.987010999999999</v>
      </c>
      <c r="F68" s="149">
        <f t="shared" si="14"/>
        <v>15.863643202122487</v>
      </c>
      <c r="G68" s="31">
        <v>8</v>
      </c>
      <c r="H68" s="31">
        <v>36363.758686000001</v>
      </c>
      <c r="I68" s="31"/>
      <c r="J68" s="31"/>
      <c r="K68" s="31"/>
      <c r="L68" s="68"/>
      <c r="M68" s="12"/>
      <c r="N68" s="166">
        <f>D68/D329*100</f>
        <v>0.90691209094907677</v>
      </c>
    </row>
    <row r="69" spans="1:14">
      <c r="A69" s="222"/>
      <c r="B69" s="195" t="s">
        <v>22</v>
      </c>
      <c r="C69" s="31">
        <v>1.8867999999999999E-2</v>
      </c>
      <c r="D69" s="31">
        <v>0.51226000000000005</v>
      </c>
      <c r="E69" s="31">
        <v>0.61343099999999995</v>
      </c>
      <c r="F69" s="149">
        <f t="shared" si="14"/>
        <v>-16.492645464608067</v>
      </c>
      <c r="G69" s="31">
        <v>4</v>
      </c>
      <c r="H69" s="31">
        <v>1252.5</v>
      </c>
      <c r="I69" s="31">
        <v>2</v>
      </c>
      <c r="J69" s="31">
        <v>2.5500000000000002E-4</v>
      </c>
      <c r="K69" s="31">
        <v>0.25651000000000002</v>
      </c>
      <c r="L69" s="68">
        <v>0.180255</v>
      </c>
      <c r="M69" s="12"/>
      <c r="N69" s="166">
        <f>D69/D330*100</f>
        <v>3.6125332797734923E-2</v>
      </c>
    </row>
    <row r="70" spans="1:14">
      <c r="A70" s="222"/>
      <c r="B70" s="195" t="s">
        <v>23</v>
      </c>
      <c r="C70" s="31">
        <v>9.4350000000000007E-3</v>
      </c>
      <c r="D70" s="31">
        <v>0.57283099999999998</v>
      </c>
      <c r="E70" s="31">
        <v>1.887E-3</v>
      </c>
      <c r="F70" s="149"/>
      <c r="G70" s="31">
        <v>8</v>
      </c>
      <c r="H70" s="31">
        <v>1488.6</v>
      </c>
      <c r="I70" s="31">
        <v>1</v>
      </c>
      <c r="J70" s="31">
        <v>0.50025500000000001</v>
      </c>
      <c r="K70" s="31">
        <v>0.50025500000000001</v>
      </c>
      <c r="L70" s="68"/>
      <c r="M70" s="12"/>
      <c r="N70" s="166"/>
    </row>
    <row r="71" spans="1:14">
      <c r="A71" s="222"/>
      <c r="B71" s="195" t="s">
        <v>24</v>
      </c>
      <c r="C71" s="31">
        <v>26.543299999999999</v>
      </c>
      <c r="D71" s="31">
        <v>226.44594699999999</v>
      </c>
      <c r="E71" s="31">
        <v>111.073398</v>
      </c>
      <c r="F71" s="149">
        <f>(D71-E71)/E71*100</f>
        <v>103.87054963421573</v>
      </c>
      <c r="G71" s="31">
        <v>207</v>
      </c>
      <c r="H71" s="31">
        <v>663863.01</v>
      </c>
      <c r="I71" s="31">
        <v>15</v>
      </c>
      <c r="J71" s="31">
        <v>0</v>
      </c>
      <c r="K71" s="31">
        <v>8.178331</v>
      </c>
      <c r="L71" s="68">
        <v>9.1683979999999998</v>
      </c>
      <c r="M71" s="12">
        <f>(K71-L71)/L71*100</f>
        <v>-10.798691330808282</v>
      </c>
      <c r="N71" s="166">
        <f>D71/D332*100</f>
        <v>2.5606274941958223</v>
      </c>
    </row>
    <row r="72" spans="1:14">
      <c r="A72" s="222"/>
      <c r="B72" s="195" t="s">
        <v>25</v>
      </c>
      <c r="C72" s="33"/>
      <c r="D72" s="33"/>
      <c r="E72" s="33"/>
      <c r="F72" s="149"/>
      <c r="G72" s="33"/>
      <c r="H72" s="33"/>
      <c r="I72" s="33"/>
      <c r="J72" s="33"/>
      <c r="K72" s="33"/>
      <c r="L72" s="69"/>
      <c r="M72" s="12"/>
      <c r="N72" s="166"/>
    </row>
    <row r="73" spans="1:14">
      <c r="A73" s="222"/>
      <c r="B73" s="195" t="s">
        <v>26</v>
      </c>
      <c r="C73" s="31">
        <v>4.1340009999999996</v>
      </c>
      <c r="D73" s="31">
        <v>218.01636999999999</v>
      </c>
      <c r="E73" s="31">
        <v>254.816147</v>
      </c>
      <c r="F73" s="149">
        <f>(D73-E73)/E73*100</f>
        <v>-14.441697448631466</v>
      </c>
      <c r="G73" s="31">
        <v>1880</v>
      </c>
      <c r="H73" s="31">
        <v>714816.48</v>
      </c>
      <c r="I73" s="31">
        <v>262</v>
      </c>
      <c r="J73" s="31">
        <v>5.9511760000000002</v>
      </c>
      <c r="K73" s="31">
        <v>71.041831999999999</v>
      </c>
      <c r="L73" s="68">
        <v>34.585531000000003</v>
      </c>
      <c r="M73" s="12">
        <f t="shared" si="16"/>
        <v>105.40911168893139</v>
      </c>
      <c r="N73" s="166">
        <f>D73/D334*100</f>
        <v>1.1947650306436588</v>
      </c>
    </row>
    <row r="74" spans="1:14">
      <c r="A74" s="222"/>
      <c r="B74" s="195" t="s">
        <v>27</v>
      </c>
      <c r="C74" s="31"/>
      <c r="D74" s="31"/>
      <c r="E74" s="31"/>
      <c r="F74" s="149"/>
      <c r="G74" s="31"/>
      <c r="H74" s="31"/>
      <c r="I74" s="31"/>
      <c r="J74" s="31"/>
      <c r="K74" s="31"/>
      <c r="L74" s="31"/>
      <c r="M74" s="12"/>
      <c r="N74" s="166"/>
    </row>
    <row r="75" spans="1:14">
      <c r="A75" s="222"/>
      <c r="B75" s="14" t="s">
        <v>28</v>
      </c>
      <c r="C75" s="34"/>
      <c r="D75" s="34"/>
      <c r="E75" s="34"/>
      <c r="F75" s="149"/>
      <c r="G75" s="34"/>
      <c r="H75" s="34"/>
      <c r="I75" s="34"/>
      <c r="J75" s="34"/>
      <c r="K75" s="34"/>
      <c r="L75" s="34"/>
      <c r="M75" s="12"/>
      <c r="N75" s="166"/>
    </row>
    <row r="76" spans="1:14">
      <c r="A76" s="222"/>
      <c r="B76" s="14" t="s">
        <v>29</v>
      </c>
      <c r="C76" s="34"/>
      <c r="D76" s="34"/>
      <c r="E76" s="31"/>
      <c r="F76" s="149"/>
      <c r="G76" s="31"/>
      <c r="H76" s="31"/>
      <c r="I76" s="34"/>
      <c r="J76" s="34"/>
      <c r="K76" s="34"/>
      <c r="L76" s="34"/>
      <c r="M76" s="12"/>
      <c r="N76" s="166"/>
    </row>
    <row r="77" spans="1:14">
      <c r="A77" s="222"/>
      <c r="B77" s="14" t="s">
        <v>30</v>
      </c>
      <c r="C77" s="31"/>
      <c r="D77" s="31"/>
      <c r="E77" s="31"/>
      <c r="F77" s="149"/>
      <c r="G77" s="34"/>
      <c r="H77" s="34"/>
      <c r="I77" s="34"/>
      <c r="J77" s="34"/>
      <c r="K77" s="34"/>
      <c r="L77" s="34"/>
      <c r="M77" s="12"/>
      <c r="N77" s="166"/>
    </row>
    <row r="78" spans="1:14" ht="14.25" thickBot="1">
      <c r="A78" s="223"/>
      <c r="B78" s="15" t="s">
        <v>31</v>
      </c>
      <c r="C78" s="16">
        <f t="shared" ref="C78:K78" si="17">C66+C68+C69+C70+C71+C72+C73+C74</f>
        <v>96.511818000000005</v>
      </c>
      <c r="D78" s="16">
        <f t="shared" si="17"/>
        <v>1035.5986789999999</v>
      </c>
      <c r="E78" s="16">
        <f t="shared" si="17"/>
        <v>1075.632605</v>
      </c>
      <c r="F78" s="150">
        <f t="shared" ref="F78:F84" si="18">(D78-E78)/E78*100</f>
        <v>-3.7218959163105754</v>
      </c>
      <c r="G78" s="16">
        <f t="shared" si="17"/>
        <v>6958</v>
      </c>
      <c r="H78" s="16">
        <f t="shared" si="17"/>
        <v>1811545.016604</v>
      </c>
      <c r="I78" s="16">
        <f t="shared" si="17"/>
        <v>948</v>
      </c>
      <c r="J78" s="16">
        <f t="shared" si="17"/>
        <v>26.555799</v>
      </c>
      <c r="K78" s="16">
        <f t="shared" si="17"/>
        <v>503.87291199999999</v>
      </c>
      <c r="L78" s="16">
        <f>L66+L68+L69+L70+L71+L72+L73+L74</f>
        <v>533.12546700000007</v>
      </c>
      <c r="M78" s="17">
        <f t="shared" si="16"/>
        <v>-5.4869926144421237</v>
      </c>
      <c r="N78" s="167">
        <f>D78/D339*100</f>
        <v>0.80577349255036879</v>
      </c>
    </row>
    <row r="79" spans="1:14" ht="14.25" thickTop="1">
      <c r="A79" s="232" t="s">
        <v>36</v>
      </c>
      <c r="B79" s="195" t="s">
        <v>19</v>
      </c>
      <c r="C79" s="23">
        <v>151.34549999999999</v>
      </c>
      <c r="D79" s="23">
        <v>1432.8534999999999</v>
      </c>
      <c r="E79" s="11">
        <v>1388.0706</v>
      </c>
      <c r="F79" s="149">
        <f t="shared" si="18"/>
        <v>3.2262696148164167</v>
      </c>
      <c r="G79" s="23">
        <v>12194</v>
      </c>
      <c r="H79" s="23">
        <v>1199428.8059</v>
      </c>
      <c r="I79" s="23">
        <v>999</v>
      </c>
      <c r="J79" s="23">
        <v>132.73519999999999</v>
      </c>
      <c r="K79" s="23">
        <v>812.44529999999997</v>
      </c>
      <c r="L79" s="23">
        <v>1033.4076</v>
      </c>
      <c r="M79" s="12">
        <f t="shared" si="16"/>
        <v>-21.381911648414434</v>
      </c>
      <c r="N79" s="166">
        <f t="shared" ref="N79:N84" si="19">D79/D327*100</f>
        <v>1.8704976677446008</v>
      </c>
    </row>
    <row r="80" spans="1:14">
      <c r="A80" s="233"/>
      <c r="B80" s="195" t="s">
        <v>20</v>
      </c>
      <c r="C80" s="23">
        <v>62.917499999999997</v>
      </c>
      <c r="D80" s="23">
        <v>293.7002</v>
      </c>
      <c r="E80" s="23">
        <v>396.95620000000002</v>
      </c>
      <c r="F80" s="149">
        <f t="shared" si="18"/>
        <v>-26.011937841001103</v>
      </c>
      <c r="G80" s="23">
        <v>3252</v>
      </c>
      <c r="H80" s="23">
        <v>65063.4</v>
      </c>
      <c r="I80" s="23">
        <v>342</v>
      </c>
      <c r="J80" s="23">
        <v>29.747299999999999</v>
      </c>
      <c r="K80" s="23">
        <v>247.357</v>
      </c>
      <c r="L80" s="23">
        <v>461.49369999999999</v>
      </c>
      <c r="M80" s="12">
        <f t="shared" si="16"/>
        <v>-46.400785102808548</v>
      </c>
      <c r="N80" s="166">
        <f t="shared" si="19"/>
        <v>1.518724892140586</v>
      </c>
    </row>
    <row r="81" spans="1:14">
      <c r="A81" s="233"/>
      <c r="B81" s="195" t="s">
        <v>21</v>
      </c>
      <c r="C81" s="23">
        <v>1.3754999999999999</v>
      </c>
      <c r="D81" s="23">
        <v>26.135200000000001</v>
      </c>
      <c r="E81" s="23">
        <v>28.779299999999999</v>
      </c>
      <c r="F81" s="149">
        <f t="shared" si="18"/>
        <v>-9.1875062979294082</v>
      </c>
      <c r="G81" s="23">
        <v>52</v>
      </c>
      <c r="H81" s="23">
        <v>145159.00099999999</v>
      </c>
      <c r="I81" s="23">
        <v>6</v>
      </c>
      <c r="J81" s="23">
        <v>0</v>
      </c>
      <c r="K81" s="23">
        <v>12.9369</v>
      </c>
      <c r="L81" s="23">
        <v>1.9053</v>
      </c>
      <c r="M81" s="12">
        <f t="shared" si="16"/>
        <v>578.99543378995429</v>
      </c>
      <c r="N81" s="166">
        <f t="shared" si="19"/>
        <v>0.70573296549219466</v>
      </c>
    </row>
    <row r="82" spans="1:14">
      <c r="A82" s="233"/>
      <c r="B82" s="195" t="s">
        <v>22</v>
      </c>
      <c r="C82" s="23">
        <v>1.9813000000000001</v>
      </c>
      <c r="D82" s="23">
        <v>8.0635999999999992</v>
      </c>
      <c r="E82" s="23">
        <v>5.9085000000000001</v>
      </c>
      <c r="F82" s="149">
        <f t="shared" si="18"/>
        <v>36.474570533976461</v>
      </c>
      <c r="G82" s="23">
        <v>813</v>
      </c>
      <c r="H82" s="23">
        <v>49170.967199999999</v>
      </c>
      <c r="I82" s="23">
        <v>12</v>
      </c>
      <c r="J82" s="23">
        <v>0.11</v>
      </c>
      <c r="K82" s="23">
        <v>1.5814999999999999</v>
      </c>
      <c r="L82" s="23">
        <v>8.6911000000000005</v>
      </c>
      <c r="M82" s="12">
        <f t="shared" si="16"/>
        <v>-81.80322398775759</v>
      </c>
      <c r="N82" s="166">
        <f t="shared" si="19"/>
        <v>0.56865699751652543</v>
      </c>
    </row>
    <row r="83" spans="1:14">
      <c r="A83" s="233"/>
      <c r="B83" s="195" t="s">
        <v>23</v>
      </c>
      <c r="C83" s="23">
        <v>3.3491</v>
      </c>
      <c r="D83" s="23">
        <v>56.211500000000001</v>
      </c>
      <c r="E83" s="23">
        <v>30.7363</v>
      </c>
      <c r="F83" s="149">
        <f t="shared" si="18"/>
        <v>82.883105643815298</v>
      </c>
      <c r="G83" s="23">
        <v>648</v>
      </c>
      <c r="H83" s="23">
        <v>516395.09740000003</v>
      </c>
      <c r="I83" s="23">
        <v>2</v>
      </c>
      <c r="J83" s="23">
        <v>0.5</v>
      </c>
      <c r="K83" s="23">
        <v>0.5</v>
      </c>
      <c r="L83" s="23">
        <v>13.0547</v>
      </c>
      <c r="M83" s="12"/>
      <c r="N83" s="166">
        <f t="shared" si="19"/>
        <v>19.309235397938416</v>
      </c>
    </row>
    <row r="84" spans="1:14">
      <c r="A84" s="233"/>
      <c r="B84" s="195" t="s">
        <v>24</v>
      </c>
      <c r="C84" s="23">
        <v>3.2793000000000001</v>
      </c>
      <c r="D84" s="23">
        <v>45.440300000000001</v>
      </c>
      <c r="E84" s="23">
        <v>77.954300000000003</v>
      </c>
      <c r="F84" s="149">
        <f t="shared" si="18"/>
        <v>-41.709052611594231</v>
      </c>
      <c r="G84" s="23">
        <v>230</v>
      </c>
      <c r="H84" s="23">
        <v>105947.3714</v>
      </c>
      <c r="I84" s="23">
        <v>12</v>
      </c>
      <c r="J84" s="23">
        <v>4.5</v>
      </c>
      <c r="K84" s="23">
        <v>146.8288</v>
      </c>
      <c r="L84" s="23">
        <v>356.8843</v>
      </c>
      <c r="M84" s="12">
        <f>(K84-L84)/L84*100</f>
        <v>-58.858150946959562</v>
      </c>
      <c r="N84" s="166">
        <f t="shared" si="19"/>
        <v>0.51383424197257299</v>
      </c>
    </row>
    <row r="85" spans="1:14">
      <c r="A85" s="233"/>
      <c r="B85" s="195" t="s">
        <v>25</v>
      </c>
      <c r="C85" s="23">
        <v>0</v>
      </c>
      <c r="D85" s="23">
        <v>0</v>
      </c>
      <c r="E85" s="23">
        <v>0</v>
      </c>
      <c r="F85" s="149"/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12"/>
      <c r="N85" s="166"/>
    </row>
    <row r="86" spans="1:14">
      <c r="A86" s="233"/>
      <c r="B86" s="195" t="s">
        <v>26</v>
      </c>
      <c r="C86" s="23">
        <v>23.1279</v>
      </c>
      <c r="D86" s="23">
        <v>561.60749999999996</v>
      </c>
      <c r="E86" s="23">
        <v>548.93650000000002</v>
      </c>
      <c r="F86" s="149">
        <f>(D86-E86)/E86*100</f>
        <v>2.3082815589781212</v>
      </c>
      <c r="G86" s="23">
        <v>5708</v>
      </c>
      <c r="H86" s="23">
        <v>1676999.78</v>
      </c>
      <c r="I86" s="23">
        <v>610</v>
      </c>
      <c r="J86" s="23">
        <v>7.6597</v>
      </c>
      <c r="K86" s="23">
        <v>344.12939999999998</v>
      </c>
      <c r="L86" s="23">
        <v>371.89519999999999</v>
      </c>
      <c r="M86" s="12">
        <f>(K86-L86)/L86*100</f>
        <v>-7.4660280638201337</v>
      </c>
      <c r="N86" s="166">
        <f>D86/D334*100</f>
        <v>3.0777000917280137</v>
      </c>
    </row>
    <row r="87" spans="1:14">
      <c r="A87" s="233"/>
      <c r="B87" s="195" t="s">
        <v>27</v>
      </c>
      <c r="C87" s="23">
        <v>0</v>
      </c>
      <c r="D87" s="23">
        <v>0</v>
      </c>
      <c r="E87" s="23">
        <v>0</v>
      </c>
      <c r="F87" s="149"/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1.099</v>
      </c>
      <c r="M87" s="12">
        <f>(K87-L87)/L87*100</f>
        <v>-100</v>
      </c>
      <c r="N87" s="166">
        <f>D87/D335*100</f>
        <v>0</v>
      </c>
    </row>
    <row r="88" spans="1:14">
      <c r="A88" s="233"/>
      <c r="B88" s="14" t="s">
        <v>28</v>
      </c>
      <c r="C88" s="23">
        <v>0</v>
      </c>
      <c r="D88" s="23">
        <v>0</v>
      </c>
      <c r="E88" s="23">
        <v>0</v>
      </c>
      <c r="F88" s="149"/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12"/>
      <c r="N88" s="166">
        <f>D88/D336*100</f>
        <v>0</v>
      </c>
    </row>
    <row r="89" spans="1:14">
      <c r="A89" s="233"/>
      <c r="B89" s="14" t="s">
        <v>29</v>
      </c>
      <c r="C89" s="23">
        <v>0</v>
      </c>
      <c r="D89" s="23">
        <v>0</v>
      </c>
      <c r="E89" s="13">
        <v>0</v>
      </c>
      <c r="F89" s="149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1.099</v>
      </c>
      <c r="M89" s="12">
        <f>(K89-L89)/L89*100</f>
        <v>-100</v>
      </c>
      <c r="N89" s="166">
        <f>D89/D337*100</f>
        <v>0</v>
      </c>
    </row>
    <row r="90" spans="1:14">
      <c r="A90" s="233"/>
      <c r="B90" s="14" t="s">
        <v>30</v>
      </c>
      <c r="C90" s="33">
        <v>0</v>
      </c>
      <c r="D90" s="33">
        <v>0</v>
      </c>
      <c r="E90" s="33">
        <v>0</v>
      </c>
      <c r="F90" s="149"/>
      <c r="G90" s="61">
        <v>0</v>
      </c>
      <c r="H90" s="61">
        <v>0</v>
      </c>
      <c r="I90" s="77">
        <v>0</v>
      </c>
      <c r="J90" s="23">
        <v>0</v>
      </c>
      <c r="K90" s="23">
        <v>0</v>
      </c>
      <c r="L90" s="13">
        <v>0</v>
      </c>
      <c r="M90" s="12"/>
      <c r="N90" s="166"/>
    </row>
    <row r="91" spans="1:14" ht="14.25" thickBot="1">
      <c r="A91" s="234"/>
      <c r="B91" s="15" t="s">
        <v>31</v>
      </c>
      <c r="C91" s="16">
        <f t="shared" ref="C91:K91" si="20">C79+C81+C82+C83+C84+C85+C86+C87</f>
        <v>184.45859999999999</v>
      </c>
      <c r="D91" s="16">
        <f t="shared" si="20"/>
        <v>2130.3115999999995</v>
      </c>
      <c r="E91" s="16">
        <f t="shared" si="20"/>
        <v>2080.3855000000003</v>
      </c>
      <c r="F91" s="150">
        <f>(D91-E91)/E91*100</f>
        <v>2.3998484896188335</v>
      </c>
      <c r="G91" s="16">
        <f t="shared" si="20"/>
        <v>19645</v>
      </c>
      <c r="H91" s="16">
        <f t="shared" si="20"/>
        <v>3693101.0229000002</v>
      </c>
      <c r="I91" s="16">
        <f t="shared" si="20"/>
        <v>1641</v>
      </c>
      <c r="J91" s="16">
        <f t="shared" si="20"/>
        <v>145.50489999999999</v>
      </c>
      <c r="K91" s="16">
        <f t="shared" si="20"/>
        <v>1318.4219000000001</v>
      </c>
      <c r="L91" s="16">
        <f>L79+L81+L82+L83+L84+L85+L86+L87</f>
        <v>1786.9371999999996</v>
      </c>
      <c r="M91" s="17">
        <f>(K91-L91)/L91*100</f>
        <v>-26.218901257414061</v>
      </c>
      <c r="N91" s="167">
        <f>D91/D339*100</f>
        <v>1.6575423018211133</v>
      </c>
    </row>
    <row r="92" spans="1:14" ht="14.25" thickTop="1"/>
    <row r="95" spans="1:14" s="57" customFormat="1" ht="18.75">
      <c r="A95" s="217" t="str">
        <f>A1</f>
        <v>2021年1-11月丹东市财产保险业务统计表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1:14" s="57" customFormat="1" ht="14.25" thickBot="1">
      <c r="B96" s="59" t="s">
        <v>0</v>
      </c>
      <c r="C96" s="58"/>
      <c r="D96" s="58"/>
      <c r="F96" s="147"/>
      <c r="G96" s="73" t="str">
        <f>G2</f>
        <v>（2021年1-11月）</v>
      </c>
      <c r="H96" s="58"/>
      <c r="I96" s="58"/>
      <c r="J96" s="58"/>
      <c r="K96" s="58"/>
      <c r="L96" s="59" t="s">
        <v>1</v>
      </c>
      <c r="M96" s="165"/>
      <c r="N96" s="165"/>
    </row>
    <row r="97" spans="1:14">
      <c r="A97" s="221" t="s">
        <v>37</v>
      </c>
      <c r="B97" s="9" t="s">
        <v>3</v>
      </c>
      <c r="C97" s="226" t="s">
        <v>4</v>
      </c>
      <c r="D97" s="227"/>
      <c r="E97" s="227"/>
      <c r="F97" s="228"/>
      <c r="G97" s="218" t="s">
        <v>5</v>
      </c>
      <c r="H97" s="218"/>
      <c r="I97" s="218" t="s">
        <v>6</v>
      </c>
      <c r="J97" s="218"/>
      <c r="K97" s="218"/>
      <c r="L97" s="218"/>
      <c r="M97" s="218"/>
      <c r="N97" s="224" t="s">
        <v>7</v>
      </c>
    </row>
    <row r="98" spans="1:14">
      <c r="A98" s="222"/>
      <c r="B98" s="10" t="s">
        <v>8</v>
      </c>
      <c r="C98" s="229" t="s">
        <v>9</v>
      </c>
      <c r="D98" s="229" t="s">
        <v>10</v>
      </c>
      <c r="E98" s="229" t="s">
        <v>11</v>
      </c>
      <c r="F98" s="153" t="s">
        <v>12</v>
      </c>
      <c r="G98" s="220" t="s">
        <v>13</v>
      </c>
      <c r="H98" s="220" t="s">
        <v>14</v>
      </c>
      <c r="I98" s="195" t="s">
        <v>13</v>
      </c>
      <c r="J98" s="220" t="s">
        <v>15</v>
      </c>
      <c r="K98" s="220"/>
      <c r="L98" s="220"/>
      <c r="M98" s="153" t="s">
        <v>12</v>
      </c>
      <c r="N98" s="225"/>
    </row>
    <row r="99" spans="1:14">
      <c r="A99" s="222"/>
      <c r="B99" s="161" t="s">
        <v>16</v>
      </c>
      <c r="C99" s="230"/>
      <c r="D99" s="230"/>
      <c r="E99" s="230"/>
      <c r="F99" s="154" t="s">
        <v>17</v>
      </c>
      <c r="G99" s="220"/>
      <c r="H99" s="220"/>
      <c r="I99" s="33" t="s">
        <v>18</v>
      </c>
      <c r="J99" s="195" t="s">
        <v>9</v>
      </c>
      <c r="K99" s="195" t="s">
        <v>10</v>
      </c>
      <c r="L99" s="195" t="s">
        <v>11</v>
      </c>
      <c r="M99" s="153" t="s">
        <v>17</v>
      </c>
      <c r="N99" s="196" t="s">
        <v>17</v>
      </c>
    </row>
    <row r="100" spans="1:14">
      <c r="A100" s="222"/>
      <c r="B100" s="195" t="s">
        <v>19</v>
      </c>
      <c r="C100" s="75">
        <v>88.56</v>
      </c>
      <c r="D100" s="75">
        <v>832.06</v>
      </c>
      <c r="E100" s="75">
        <v>1232.77</v>
      </c>
      <c r="F100" s="149">
        <f>(D100-E100)/E100*100</f>
        <v>-32.504846808407081</v>
      </c>
      <c r="G100" s="75">
        <v>6319</v>
      </c>
      <c r="H100" s="75">
        <v>447356.3</v>
      </c>
      <c r="I100" s="72">
        <v>992</v>
      </c>
      <c r="J100" s="72">
        <v>165.87</v>
      </c>
      <c r="K100" s="72">
        <v>815.6</v>
      </c>
      <c r="L100" s="72">
        <v>768</v>
      </c>
      <c r="M100" s="12">
        <f>(K100-L100)/L100*100</f>
        <v>6.1979166666666696</v>
      </c>
      <c r="N100" s="166">
        <f t="shared" ref="N100:N105" si="21">D100/D327*100</f>
        <v>1.0862005706958684</v>
      </c>
    </row>
    <row r="101" spans="1:14">
      <c r="A101" s="222"/>
      <c r="B101" s="195" t="s">
        <v>20</v>
      </c>
      <c r="C101" s="75">
        <v>35.770000000000003</v>
      </c>
      <c r="D101" s="75">
        <v>276.39999999999998</v>
      </c>
      <c r="E101" s="75">
        <v>247.6</v>
      </c>
      <c r="F101" s="149">
        <f>(D101-E101)/E101*100</f>
        <v>11.631663974151852</v>
      </c>
      <c r="G101" s="75">
        <v>2708</v>
      </c>
      <c r="H101" s="75">
        <v>54180</v>
      </c>
      <c r="I101" s="72">
        <v>370</v>
      </c>
      <c r="J101" s="72">
        <v>56.25</v>
      </c>
      <c r="K101" s="72">
        <v>254.6</v>
      </c>
      <c r="L101" s="72">
        <v>273.10000000000002</v>
      </c>
      <c r="M101" s="12">
        <f>(K101-L101)/L101*100</f>
        <v>-6.7740754302453414</v>
      </c>
      <c r="N101" s="166">
        <f t="shared" si="21"/>
        <v>1.4292654897329247</v>
      </c>
    </row>
    <row r="102" spans="1:14">
      <c r="A102" s="222"/>
      <c r="B102" s="195" t="s">
        <v>21</v>
      </c>
      <c r="C102" s="75"/>
      <c r="D102" s="75">
        <v>22.14</v>
      </c>
      <c r="E102" s="75">
        <v>31.29</v>
      </c>
      <c r="F102" s="149">
        <f>(D102-E102)/E102*100</f>
        <v>-29.242569511025884</v>
      </c>
      <c r="G102" s="75">
        <v>12</v>
      </c>
      <c r="H102" s="75">
        <v>55959.7</v>
      </c>
      <c r="I102" s="72">
        <v>1</v>
      </c>
      <c r="J102" s="72">
        <v>0.27</v>
      </c>
      <c r="K102" s="72">
        <v>0.27</v>
      </c>
      <c r="L102" s="72"/>
      <c r="M102" s="12" t="e">
        <f>(K102-L102)/L102*100</f>
        <v>#DIV/0!</v>
      </c>
      <c r="N102" s="166">
        <f t="shared" si="21"/>
        <v>0.59784994398348557</v>
      </c>
    </row>
    <row r="103" spans="1:14">
      <c r="A103" s="222"/>
      <c r="B103" s="195" t="s">
        <v>22</v>
      </c>
      <c r="C103" s="75">
        <v>0.08</v>
      </c>
      <c r="D103" s="75">
        <v>0.13</v>
      </c>
      <c r="E103" s="75"/>
      <c r="F103" s="149" t="e">
        <f>(D103-E103)/E103*100</f>
        <v>#DIV/0!</v>
      </c>
      <c r="G103" s="75">
        <v>27</v>
      </c>
      <c r="H103" s="75">
        <v>2365.5</v>
      </c>
      <c r="I103" s="72"/>
      <c r="J103" s="72"/>
      <c r="K103" s="72"/>
      <c r="L103" s="72"/>
      <c r="M103" s="12"/>
      <c r="N103" s="166">
        <f t="shared" si="21"/>
        <v>9.167792261167259E-3</v>
      </c>
    </row>
    <row r="104" spans="1:14">
      <c r="A104" s="222"/>
      <c r="B104" s="195" t="s">
        <v>23</v>
      </c>
      <c r="C104" s="75"/>
      <c r="D104" s="75"/>
      <c r="E104" s="75">
        <v>7.0000000000000007E-2</v>
      </c>
      <c r="F104" s="149"/>
      <c r="G104" s="75"/>
      <c r="H104" s="75"/>
      <c r="I104" s="72"/>
      <c r="J104" s="72"/>
      <c r="K104" s="72"/>
      <c r="L104" s="72"/>
      <c r="M104" s="12"/>
      <c r="N104" s="166">
        <f t="shared" si="21"/>
        <v>0</v>
      </c>
    </row>
    <row r="105" spans="1:14">
      <c r="A105" s="222"/>
      <c r="B105" s="195" t="s">
        <v>24</v>
      </c>
      <c r="C105" s="75">
        <v>3.47</v>
      </c>
      <c r="D105" s="75">
        <v>54.73</v>
      </c>
      <c r="E105" s="75">
        <v>74.45</v>
      </c>
      <c r="F105" s="149">
        <f>(D105-E105)/E105*100</f>
        <v>-26.487575554063135</v>
      </c>
      <c r="G105" s="75">
        <v>374</v>
      </c>
      <c r="H105" s="75">
        <v>160101</v>
      </c>
      <c r="I105" s="72">
        <v>30</v>
      </c>
      <c r="J105" s="72"/>
      <c r="K105" s="72">
        <v>18</v>
      </c>
      <c r="L105" s="72">
        <v>11.94</v>
      </c>
      <c r="M105" s="12">
        <f>(K105-L105)/L105*100</f>
        <v>50.753768844221113</v>
      </c>
      <c r="N105" s="166">
        <f t="shared" si="21"/>
        <v>0.61888121476220259</v>
      </c>
    </row>
    <row r="106" spans="1:14">
      <c r="A106" s="222"/>
      <c r="B106" s="195" t="s">
        <v>25</v>
      </c>
      <c r="C106" s="75"/>
      <c r="D106" s="75">
        <v>14.53</v>
      </c>
      <c r="E106" s="75"/>
      <c r="F106" s="149"/>
      <c r="G106" s="75">
        <v>28</v>
      </c>
      <c r="H106" s="75">
        <v>297.36</v>
      </c>
      <c r="I106" s="72"/>
      <c r="J106" s="72"/>
      <c r="K106" s="72"/>
      <c r="L106" s="72"/>
      <c r="M106" s="12"/>
      <c r="N106" s="166"/>
    </row>
    <row r="107" spans="1:14">
      <c r="A107" s="222"/>
      <c r="B107" s="195" t="s">
        <v>26</v>
      </c>
      <c r="C107" s="75">
        <v>2.99</v>
      </c>
      <c r="D107" s="75">
        <v>43.72</v>
      </c>
      <c r="E107" s="75">
        <v>26.3</v>
      </c>
      <c r="F107" s="149">
        <f>(D107-E107)/E107*100</f>
        <v>66.235741444866918</v>
      </c>
      <c r="G107" s="75">
        <v>2323</v>
      </c>
      <c r="H107" s="75">
        <v>101792</v>
      </c>
      <c r="I107" s="72">
        <v>11</v>
      </c>
      <c r="J107" s="72"/>
      <c r="K107" s="72">
        <v>11.49</v>
      </c>
      <c r="L107" s="72">
        <v>29.45</v>
      </c>
      <c r="M107" s="12">
        <f>(K107-L107)/L107*100</f>
        <v>-60.984719864176576</v>
      </c>
      <c r="N107" s="166">
        <f>D107/D334*100</f>
        <v>0.2395926835206951</v>
      </c>
    </row>
    <row r="108" spans="1:14">
      <c r="A108" s="222"/>
      <c r="B108" s="195" t="s">
        <v>27</v>
      </c>
      <c r="C108" s="34"/>
      <c r="D108" s="34"/>
      <c r="E108" s="34"/>
      <c r="F108" s="149"/>
      <c r="G108" s="34">
        <v>5</v>
      </c>
      <c r="H108" s="34">
        <v>14</v>
      </c>
      <c r="I108" s="31"/>
      <c r="J108" s="31"/>
      <c r="K108" s="31"/>
      <c r="L108" s="31"/>
      <c r="M108" s="12"/>
      <c r="N108" s="166"/>
    </row>
    <row r="109" spans="1:14">
      <c r="A109" s="222"/>
      <c r="B109" s="14" t="s">
        <v>28</v>
      </c>
      <c r="C109" s="34"/>
      <c r="D109" s="34"/>
      <c r="E109" s="34"/>
      <c r="F109" s="149"/>
      <c r="G109" s="34"/>
      <c r="H109" s="34"/>
      <c r="I109" s="34"/>
      <c r="J109" s="34"/>
      <c r="K109" s="34"/>
      <c r="L109" s="34"/>
      <c r="M109" s="12"/>
      <c r="N109" s="166"/>
    </row>
    <row r="110" spans="1:14">
      <c r="A110" s="222"/>
      <c r="B110" s="14" t="s">
        <v>29</v>
      </c>
      <c r="C110" s="34"/>
      <c r="D110" s="34"/>
      <c r="E110" s="34"/>
      <c r="F110" s="149"/>
      <c r="G110" s="34"/>
      <c r="H110" s="34"/>
      <c r="I110" s="34"/>
      <c r="J110" s="34"/>
      <c r="K110" s="34"/>
      <c r="L110" s="34"/>
      <c r="M110" s="12"/>
      <c r="N110" s="166"/>
    </row>
    <row r="111" spans="1:14">
      <c r="A111" s="222"/>
      <c r="B111" s="14" t="s">
        <v>30</v>
      </c>
      <c r="C111" s="34"/>
      <c r="D111" s="34"/>
      <c r="E111" s="34"/>
      <c r="F111" s="149"/>
      <c r="G111" s="34"/>
      <c r="H111" s="34"/>
      <c r="I111" s="34"/>
      <c r="J111" s="34"/>
      <c r="K111" s="34"/>
      <c r="L111" s="34"/>
      <c r="M111" s="12"/>
      <c r="N111" s="166"/>
    </row>
    <row r="112" spans="1:14" ht="14.25" thickBot="1">
      <c r="A112" s="223"/>
      <c r="B112" s="15" t="s">
        <v>31</v>
      </c>
      <c r="C112" s="16">
        <v>95.1</v>
      </c>
      <c r="D112" s="16">
        <v>967.31</v>
      </c>
      <c r="E112" s="16">
        <v>1364.8799999999999</v>
      </c>
      <c r="F112" s="150">
        <f>(D112-E112)/E112*100</f>
        <v>-29.12856807924506</v>
      </c>
      <c r="G112" s="16">
        <f t="shared" ref="G112:L112" si="22">G100+G102+G103+G104+G105+G106+G107+G108</f>
        <v>9088</v>
      </c>
      <c r="H112" s="16">
        <f t="shared" si="22"/>
        <v>767885.86</v>
      </c>
      <c r="I112" s="16">
        <f t="shared" si="22"/>
        <v>1034</v>
      </c>
      <c r="J112" s="16">
        <f t="shared" si="22"/>
        <v>166.14000000000001</v>
      </c>
      <c r="K112" s="16">
        <f t="shared" si="22"/>
        <v>845.36</v>
      </c>
      <c r="L112" s="16">
        <f t="shared" si="22"/>
        <v>809.3900000000001</v>
      </c>
      <c r="M112" s="17">
        <f>(K112-L112)/L112*100</f>
        <v>4.4440875227022714</v>
      </c>
      <c r="N112" s="167">
        <f>D112/D339*100</f>
        <v>0.7526397753148325</v>
      </c>
    </row>
    <row r="113" spans="1:14" ht="14.25" thickTop="1">
      <c r="A113" s="232" t="s">
        <v>89</v>
      </c>
      <c r="B113" s="18" t="s">
        <v>19</v>
      </c>
      <c r="C113" s="34">
        <v>55.874691999999996</v>
      </c>
      <c r="D113" s="34">
        <v>321.09402899999998</v>
      </c>
      <c r="E113" s="34">
        <v>313.37509299999999</v>
      </c>
      <c r="F113" s="151">
        <f>(D113-E113)/E113*100</f>
        <v>2.4631619335490664</v>
      </c>
      <c r="G113" s="34">
        <v>3068</v>
      </c>
      <c r="H113" s="34">
        <v>249960.163038</v>
      </c>
      <c r="I113" s="34">
        <v>593</v>
      </c>
      <c r="J113" s="34">
        <v>12.400971999999996</v>
      </c>
      <c r="K113" s="34">
        <v>140.36905400000001</v>
      </c>
      <c r="L113" s="34">
        <v>26.586270000000003</v>
      </c>
      <c r="M113" s="199">
        <f t="shared" ref="M113:M128" si="23">(K113-L113)/L113*100</f>
        <v>427.97573333905052</v>
      </c>
      <c r="N113" s="168">
        <f>D113/D327*100</f>
        <v>0.41916750900997007</v>
      </c>
    </row>
    <row r="114" spans="1:14">
      <c r="A114" s="233"/>
      <c r="B114" s="195" t="s">
        <v>20</v>
      </c>
      <c r="C114" s="34">
        <v>25.793050000000001</v>
      </c>
      <c r="D114" s="34">
        <v>88.846544999999992</v>
      </c>
      <c r="E114" s="34">
        <v>47.741709999999998</v>
      </c>
      <c r="F114" s="149">
        <f>(D114-E114)/E114*100</f>
        <v>86.098371842985927</v>
      </c>
      <c r="G114" s="34">
        <v>1123</v>
      </c>
      <c r="H114" s="34">
        <v>22460</v>
      </c>
      <c r="I114" s="34">
        <v>157</v>
      </c>
      <c r="J114" s="34">
        <v>3.1661040000000007</v>
      </c>
      <c r="K114" s="34">
        <v>12.859605</v>
      </c>
      <c r="L114" s="34">
        <v>2.2810999999999999</v>
      </c>
      <c r="M114" s="12">
        <f t="shared" si="23"/>
        <v>463.74578054447414</v>
      </c>
      <c r="N114" s="166">
        <f>D114/D328*100</f>
        <v>0.45942583448083696</v>
      </c>
    </row>
    <row r="115" spans="1:14">
      <c r="A115" s="233"/>
      <c r="B115" s="195" t="s">
        <v>21</v>
      </c>
      <c r="C115" s="34">
        <v>0.33018800000000004</v>
      </c>
      <c r="D115" s="34">
        <v>2.6509429999999998</v>
      </c>
      <c r="E115" s="34">
        <v>0.56603800000000004</v>
      </c>
      <c r="F115" s="149"/>
      <c r="G115" s="34">
        <v>6</v>
      </c>
      <c r="H115" s="34">
        <v>2480</v>
      </c>
      <c r="I115" s="34"/>
      <c r="J115" s="34">
        <v>0</v>
      </c>
      <c r="K115" s="34">
        <v>0</v>
      </c>
      <c r="L115" s="34">
        <v>0</v>
      </c>
      <c r="M115" s="12"/>
      <c r="N115" s="166"/>
    </row>
    <row r="116" spans="1:14">
      <c r="A116" s="233"/>
      <c r="B116" s="195" t="s">
        <v>22</v>
      </c>
      <c r="C116" s="34">
        <v>0</v>
      </c>
      <c r="D116" s="34">
        <v>7.8299999999999995E-2</v>
      </c>
      <c r="E116" s="34">
        <v>0</v>
      </c>
      <c r="F116" s="149"/>
      <c r="G116" s="34">
        <v>5</v>
      </c>
      <c r="H116" s="34">
        <v>635</v>
      </c>
      <c r="I116" s="34"/>
      <c r="J116" s="34">
        <v>0</v>
      </c>
      <c r="K116" s="34"/>
      <c r="L116" s="34">
        <v>0</v>
      </c>
      <c r="M116" s="12"/>
      <c r="N116" s="166"/>
    </row>
    <row r="117" spans="1:14">
      <c r="A117" s="233"/>
      <c r="B117" s="195" t="s">
        <v>23</v>
      </c>
      <c r="C117" s="34">
        <v>0</v>
      </c>
      <c r="D117" s="34">
        <v>0.81045400000000001</v>
      </c>
      <c r="E117" s="34">
        <v>1.5094339999999999</v>
      </c>
      <c r="F117" s="149"/>
      <c r="G117" s="34">
        <v>3</v>
      </c>
      <c r="H117" s="34">
        <v>1794.0110199999999</v>
      </c>
      <c r="I117" s="34"/>
      <c r="J117" s="34">
        <v>0</v>
      </c>
      <c r="K117" s="34">
        <v>0</v>
      </c>
      <c r="L117" s="34">
        <v>0</v>
      </c>
      <c r="M117" s="12"/>
      <c r="N117" s="166"/>
    </row>
    <row r="118" spans="1:14">
      <c r="A118" s="233"/>
      <c r="B118" s="195" t="s">
        <v>24</v>
      </c>
      <c r="C118" s="34">
        <v>0.75226499999999996</v>
      </c>
      <c r="D118" s="34">
        <v>46.231473000000001</v>
      </c>
      <c r="E118" s="34">
        <v>34.298594999999999</v>
      </c>
      <c r="F118" s="149">
        <f>(D118-E118)/E118*100</f>
        <v>34.791156897243177</v>
      </c>
      <c r="G118" s="34">
        <v>91</v>
      </c>
      <c r="H118" s="34">
        <v>99537.638900000005</v>
      </c>
      <c r="I118" s="34"/>
      <c r="J118" s="34">
        <v>0.41753499999999999</v>
      </c>
      <c r="K118" s="34">
        <v>5.5068929999999998</v>
      </c>
      <c r="L118" s="34">
        <v>0</v>
      </c>
      <c r="M118" s="12"/>
      <c r="N118" s="166">
        <f>D118/D332*100</f>
        <v>0.5227807449385341</v>
      </c>
    </row>
    <row r="119" spans="1:14">
      <c r="A119" s="233"/>
      <c r="B119" s="195" t="s">
        <v>25</v>
      </c>
      <c r="C119" s="34">
        <v>5.2059760000000006</v>
      </c>
      <c r="D119" s="34">
        <v>78.119786000000005</v>
      </c>
      <c r="E119" s="34">
        <v>0</v>
      </c>
      <c r="F119" s="149"/>
      <c r="G119" s="34">
        <v>208</v>
      </c>
      <c r="H119" s="34">
        <v>2446.974545</v>
      </c>
      <c r="I119" s="34"/>
      <c r="J119" s="34">
        <v>14.7888</v>
      </c>
      <c r="K119" s="34">
        <v>14.7888</v>
      </c>
      <c r="L119" s="34">
        <v>0</v>
      </c>
      <c r="M119" s="12"/>
      <c r="N119" s="166"/>
    </row>
    <row r="120" spans="1:14">
      <c r="A120" s="233"/>
      <c r="B120" s="195" t="s">
        <v>26</v>
      </c>
      <c r="C120" s="34">
        <v>0.77416800000000008</v>
      </c>
      <c r="D120" s="34">
        <v>117.133009</v>
      </c>
      <c r="E120" s="34">
        <v>8.0099649999999993</v>
      </c>
      <c r="F120" s="149">
        <f>(D120-E120)/E120*100</f>
        <v>1362.3410838873831</v>
      </c>
      <c r="G120" s="34">
        <v>1259</v>
      </c>
      <c r="H120" s="34">
        <v>290623.7537</v>
      </c>
      <c r="I120" s="34"/>
      <c r="J120" s="34">
        <v>0.69033300000000009</v>
      </c>
      <c r="K120" s="34">
        <v>2.320716</v>
      </c>
      <c r="L120" s="34">
        <v>0</v>
      </c>
      <c r="M120" s="12"/>
      <c r="N120" s="166">
        <f>D120/D334*100</f>
        <v>0.64190786722698379</v>
      </c>
    </row>
    <row r="121" spans="1:14">
      <c r="A121" s="233"/>
      <c r="B121" s="195" t="s">
        <v>27</v>
      </c>
      <c r="C121" s="31">
        <v>2.8541759999999998</v>
      </c>
      <c r="D121" s="31">
        <v>2.8541759999999998</v>
      </c>
      <c r="E121" s="31">
        <v>0</v>
      </c>
      <c r="F121" s="149"/>
      <c r="G121" s="34">
        <v>42</v>
      </c>
      <c r="H121" s="34">
        <v>36835.676009000003</v>
      </c>
      <c r="I121" s="34"/>
      <c r="J121" s="34">
        <v>0</v>
      </c>
      <c r="K121" s="34">
        <v>0</v>
      </c>
      <c r="L121" s="34">
        <v>0</v>
      </c>
      <c r="M121" s="12"/>
      <c r="N121" s="166"/>
    </row>
    <row r="122" spans="1:14">
      <c r="A122" s="233"/>
      <c r="B122" s="14" t="s">
        <v>28</v>
      </c>
      <c r="C122" s="34">
        <v>0</v>
      </c>
      <c r="D122" s="34">
        <v>0</v>
      </c>
      <c r="E122" s="34">
        <v>0</v>
      </c>
      <c r="F122" s="149"/>
      <c r="G122" s="34"/>
      <c r="H122" s="34"/>
      <c r="I122" s="34"/>
      <c r="J122" s="34">
        <v>0</v>
      </c>
      <c r="K122" s="34"/>
      <c r="L122" s="34"/>
      <c r="M122" s="12"/>
      <c r="N122" s="166"/>
    </row>
    <row r="123" spans="1:14">
      <c r="A123" s="233"/>
      <c r="B123" s="14" t="s">
        <v>29</v>
      </c>
      <c r="C123" s="34">
        <v>0</v>
      </c>
      <c r="D123" s="34">
        <v>0</v>
      </c>
      <c r="E123" s="34">
        <v>0</v>
      </c>
      <c r="F123" s="149"/>
      <c r="G123" s="34"/>
      <c r="H123" s="34"/>
      <c r="I123" s="34"/>
      <c r="J123" s="34">
        <v>0</v>
      </c>
      <c r="K123" s="34">
        <v>0</v>
      </c>
      <c r="L123" s="34"/>
      <c r="M123" s="12"/>
      <c r="N123" s="166"/>
    </row>
    <row r="124" spans="1:14">
      <c r="A124" s="233"/>
      <c r="B124" s="14" t="s">
        <v>30</v>
      </c>
      <c r="C124" s="34">
        <v>2.8541759999999998</v>
      </c>
      <c r="D124" s="34">
        <v>2.8541759999999998</v>
      </c>
      <c r="E124" s="34">
        <v>0</v>
      </c>
      <c r="F124" s="149"/>
      <c r="G124" s="31">
        <v>2</v>
      </c>
      <c r="H124" s="31">
        <v>266.67600899999996</v>
      </c>
      <c r="I124" s="31"/>
      <c r="J124" s="31">
        <v>0</v>
      </c>
      <c r="K124" s="31"/>
      <c r="L124" s="31"/>
      <c r="M124" s="12"/>
      <c r="N124" s="166"/>
    </row>
    <row r="125" spans="1:14" ht="14.25" thickBot="1">
      <c r="A125" s="234"/>
      <c r="B125" s="15" t="s">
        <v>31</v>
      </c>
      <c r="C125" s="16">
        <f t="shared" ref="C125:L125" si="24">C113+C115+C116+C117+C118+C119+C120+C121</f>
        <v>65.791465000000002</v>
      </c>
      <c r="D125" s="16">
        <f t="shared" si="24"/>
        <v>568.97217000000001</v>
      </c>
      <c r="E125" s="16">
        <f t="shared" si="24"/>
        <v>357.75912499999998</v>
      </c>
      <c r="F125" s="150">
        <f t="shared" ref="F125:F131" si="25">(D125-E125)/E125*100</f>
        <v>59.037779958792115</v>
      </c>
      <c r="G125" s="16">
        <f t="shared" si="24"/>
        <v>4682</v>
      </c>
      <c r="H125" s="16">
        <f t="shared" si="24"/>
        <v>684313.21721200005</v>
      </c>
      <c r="I125" s="16">
        <f t="shared" si="24"/>
        <v>593</v>
      </c>
      <c r="J125" s="16">
        <f t="shared" si="24"/>
        <v>28.297639999999998</v>
      </c>
      <c r="K125" s="16">
        <f t="shared" si="24"/>
        <v>162.98546300000001</v>
      </c>
      <c r="L125" s="16">
        <f t="shared" si="24"/>
        <v>26.586270000000003</v>
      </c>
      <c r="M125" s="17">
        <f t="shared" si="23"/>
        <v>513.0437364850352</v>
      </c>
      <c r="N125" s="167">
        <f>D125/D339*100</f>
        <v>0.44270304885630529</v>
      </c>
    </row>
    <row r="126" spans="1:14" ht="14.25" thickTop="1">
      <c r="A126" s="232" t="s">
        <v>38</v>
      </c>
      <c r="B126" s="195" t="s">
        <v>19</v>
      </c>
      <c r="C126" s="71">
        <v>245.92833300000001</v>
      </c>
      <c r="D126" s="76">
        <v>2430.6024259999999</v>
      </c>
      <c r="E126" s="76">
        <v>2757.1352820000002</v>
      </c>
      <c r="F126" s="149">
        <f t="shared" si="25"/>
        <v>-11.843193119023757</v>
      </c>
      <c r="G126" s="78">
        <v>15888</v>
      </c>
      <c r="H126" s="78">
        <v>1388141.6836629999</v>
      </c>
      <c r="I126" s="78">
        <v>3068</v>
      </c>
      <c r="J126" s="78">
        <v>94.212469999999996</v>
      </c>
      <c r="K126" s="78">
        <v>1177.606657</v>
      </c>
      <c r="L126" s="78">
        <v>1066.3743489999999</v>
      </c>
      <c r="M126" s="12">
        <f t="shared" si="23"/>
        <v>10.430887436884523</v>
      </c>
      <c r="N126" s="166">
        <f t="shared" ref="N126:N131" si="26">D126/D327*100</f>
        <v>3.1729944261903738</v>
      </c>
    </row>
    <row r="127" spans="1:14">
      <c r="A127" s="233"/>
      <c r="B127" s="195" t="s">
        <v>20</v>
      </c>
      <c r="C127" s="72">
        <v>84.142623</v>
      </c>
      <c r="D127" s="78">
        <v>481.14378799999997</v>
      </c>
      <c r="E127" s="78">
        <v>616.91149299999995</v>
      </c>
      <c r="F127" s="149">
        <f t="shared" si="25"/>
        <v>-22.007647213666026</v>
      </c>
      <c r="G127" s="78">
        <v>5090</v>
      </c>
      <c r="H127" s="78">
        <v>101683.4</v>
      </c>
      <c r="I127" s="78">
        <v>988</v>
      </c>
      <c r="J127" s="78">
        <v>27.137872999999999</v>
      </c>
      <c r="K127" s="78">
        <v>401.28921700000001</v>
      </c>
      <c r="L127" s="78">
        <v>387.873581</v>
      </c>
      <c r="M127" s="12">
        <f t="shared" si="23"/>
        <v>3.4587650866584814</v>
      </c>
      <c r="N127" s="166">
        <f t="shared" si="26"/>
        <v>2.4879964247025126</v>
      </c>
    </row>
    <row r="128" spans="1:14">
      <c r="A128" s="233"/>
      <c r="B128" s="195" t="s">
        <v>21</v>
      </c>
      <c r="C128" s="72">
        <v>3.6658189999999999</v>
      </c>
      <c r="D128" s="78">
        <v>25.902529000000001</v>
      </c>
      <c r="E128" s="78">
        <v>16.172104000000001</v>
      </c>
      <c r="F128" s="149">
        <f t="shared" si="25"/>
        <v>60.167959592641751</v>
      </c>
      <c r="G128" s="78">
        <v>60</v>
      </c>
      <c r="H128" s="78">
        <v>41336.665031999997</v>
      </c>
      <c r="I128" s="78">
        <v>1</v>
      </c>
      <c r="J128" s="78"/>
      <c r="K128" s="78">
        <v>0.6</v>
      </c>
      <c r="L128" s="78">
        <v>2.324811</v>
      </c>
      <c r="M128" s="12">
        <f t="shared" si="23"/>
        <v>-74.191450401774588</v>
      </c>
      <c r="N128" s="166">
        <f t="shared" si="26"/>
        <v>0.69945011344537533</v>
      </c>
    </row>
    <row r="129" spans="1:14">
      <c r="A129" s="233"/>
      <c r="B129" s="195" t="s">
        <v>22</v>
      </c>
      <c r="C129" s="72">
        <v>0.909022</v>
      </c>
      <c r="D129" s="78">
        <v>8.5797109999999996</v>
      </c>
      <c r="E129" s="78">
        <v>3.1711819999999999</v>
      </c>
      <c r="F129" s="149">
        <f t="shared" si="25"/>
        <v>170.55246277255608</v>
      </c>
      <c r="G129" s="78">
        <v>696</v>
      </c>
      <c r="H129" s="78">
        <v>379809</v>
      </c>
      <c r="I129" s="78">
        <v>12</v>
      </c>
      <c r="J129" s="78">
        <v>0.15</v>
      </c>
      <c r="K129" s="78">
        <v>4.8558000000000003</v>
      </c>
      <c r="L129" s="78">
        <v>1.47</v>
      </c>
      <c r="M129" s="12"/>
      <c r="N129" s="166">
        <f t="shared" si="26"/>
        <v>0.6050539085296277</v>
      </c>
    </row>
    <row r="130" spans="1:14">
      <c r="A130" s="233"/>
      <c r="B130" s="195" t="s">
        <v>23</v>
      </c>
      <c r="C130" s="72">
        <v>0.172546</v>
      </c>
      <c r="D130" s="78">
        <v>1.517916</v>
      </c>
      <c r="E130" s="78">
        <v>1.6035090000000001</v>
      </c>
      <c r="F130" s="149">
        <f t="shared" si="25"/>
        <v>-5.3378559147469726</v>
      </c>
      <c r="G130" s="78">
        <v>270</v>
      </c>
      <c r="H130" s="78">
        <v>81.8</v>
      </c>
      <c r="I130" s="78">
        <v>1</v>
      </c>
      <c r="J130" s="78"/>
      <c r="K130" s="78">
        <v>6.1350000000000002E-2</v>
      </c>
      <c r="L130" s="78"/>
      <c r="M130" s="12"/>
      <c r="N130" s="166">
        <f t="shared" si="26"/>
        <v>0.52141994713354189</v>
      </c>
    </row>
    <row r="131" spans="1:14">
      <c r="A131" s="233"/>
      <c r="B131" s="195" t="s">
        <v>24</v>
      </c>
      <c r="C131" s="72">
        <v>8.3796210000000002</v>
      </c>
      <c r="D131" s="78">
        <v>226.79879099999999</v>
      </c>
      <c r="E131" s="78">
        <v>122.13847699999999</v>
      </c>
      <c r="F131" s="149">
        <f t="shared" si="25"/>
        <v>85.689879692866981</v>
      </c>
      <c r="G131" s="78">
        <v>669</v>
      </c>
      <c r="H131" s="78">
        <v>72626.498999999996</v>
      </c>
      <c r="I131" s="78">
        <v>68</v>
      </c>
      <c r="J131" s="78">
        <v>14.44891655</v>
      </c>
      <c r="K131" s="78">
        <v>45.47392275</v>
      </c>
      <c r="L131" s="78">
        <v>25.502289000000001</v>
      </c>
      <c r="M131" s="12">
        <f>(K131-L131)/L131*100</f>
        <v>78.313102600319525</v>
      </c>
      <c r="N131" s="166">
        <f t="shared" si="26"/>
        <v>2.5646174178819461</v>
      </c>
    </row>
    <row r="132" spans="1:14">
      <c r="A132" s="233"/>
      <c r="B132" s="195" t="s">
        <v>25</v>
      </c>
      <c r="C132" s="74"/>
      <c r="D132" s="79"/>
      <c r="E132" s="79"/>
      <c r="F132" s="149"/>
      <c r="G132" s="79"/>
      <c r="H132" s="79"/>
      <c r="I132" s="79"/>
      <c r="J132" s="79"/>
      <c r="K132" s="79"/>
      <c r="L132" s="79"/>
      <c r="M132" s="12"/>
      <c r="N132" s="166"/>
    </row>
    <row r="133" spans="1:14">
      <c r="A133" s="233"/>
      <c r="B133" s="195" t="s">
        <v>26</v>
      </c>
      <c r="C133" s="72">
        <v>13.686042</v>
      </c>
      <c r="D133" s="78">
        <v>256.56967300000002</v>
      </c>
      <c r="E133" s="78">
        <v>176.160978</v>
      </c>
      <c r="F133" s="149">
        <f>(D133-E133)/E133*100</f>
        <v>45.645009418601219</v>
      </c>
      <c r="G133" s="78">
        <v>11702</v>
      </c>
      <c r="H133" s="78">
        <v>2181889.5928600002</v>
      </c>
      <c r="I133" s="78">
        <v>258</v>
      </c>
      <c r="J133" s="78">
        <v>4.6051520000000004</v>
      </c>
      <c r="K133" s="78">
        <v>73.989806200000004</v>
      </c>
      <c r="L133" s="78">
        <v>33.356790400000001</v>
      </c>
      <c r="M133" s="12">
        <f>(K133-L133)/L133*100</f>
        <v>121.81332590080369</v>
      </c>
      <c r="N133" s="166">
        <f>D133/D334*100</f>
        <v>1.4060433774953622</v>
      </c>
    </row>
    <row r="134" spans="1:14">
      <c r="A134" s="233"/>
      <c r="B134" s="195" t="s">
        <v>27</v>
      </c>
      <c r="C134" s="75">
        <v>5.432823</v>
      </c>
      <c r="D134" s="78">
        <v>28.179898999999999</v>
      </c>
      <c r="E134" s="78">
        <v>2.4905659999999998</v>
      </c>
      <c r="F134" s="149">
        <f>(D134-E134)/E134*100</f>
        <v>1031.4656588100859</v>
      </c>
      <c r="G134" s="78">
        <v>9</v>
      </c>
      <c r="H134" s="78">
        <v>1293.229454</v>
      </c>
      <c r="I134" s="78">
        <v>2</v>
      </c>
      <c r="J134" s="78">
        <v>0.33650999999999998</v>
      </c>
      <c r="K134" s="78"/>
      <c r="L134" s="78"/>
      <c r="M134" s="12"/>
      <c r="N134" s="166">
        <f>D134/D335*100</f>
        <v>0.68024321163077972</v>
      </c>
    </row>
    <row r="135" spans="1:14">
      <c r="A135" s="233"/>
      <c r="B135" s="14" t="s">
        <v>28</v>
      </c>
      <c r="C135" s="75"/>
      <c r="D135" s="80"/>
      <c r="E135" s="80"/>
      <c r="F135" s="149"/>
      <c r="G135" s="80"/>
      <c r="H135" s="80"/>
      <c r="I135" s="81"/>
      <c r="J135" s="80"/>
      <c r="K135" s="80"/>
      <c r="L135" s="81"/>
      <c r="M135" s="12"/>
      <c r="N135" s="166"/>
    </row>
    <row r="136" spans="1:14">
      <c r="A136" s="233"/>
      <c r="B136" s="14" t="s">
        <v>29</v>
      </c>
      <c r="C136" s="75"/>
      <c r="D136" s="75">
        <v>0.17641599999999999</v>
      </c>
      <c r="E136" s="75">
        <v>2.4905659999999998</v>
      </c>
      <c r="F136" s="149"/>
      <c r="G136" s="80">
        <v>2</v>
      </c>
      <c r="H136" s="80">
        <v>25</v>
      </c>
      <c r="I136" s="75">
        <v>2</v>
      </c>
      <c r="J136" s="75">
        <v>0.33650999999999998</v>
      </c>
      <c r="K136" s="75">
        <v>0.439521</v>
      </c>
      <c r="L136" s="75"/>
      <c r="M136" s="12"/>
      <c r="N136" s="166">
        <f>D136/D337*100</f>
        <v>0.13805663638593868</v>
      </c>
    </row>
    <row r="137" spans="1:14">
      <c r="A137" s="233"/>
      <c r="B137" s="14" t="s">
        <v>30</v>
      </c>
      <c r="C137" s="75">
        <v>5.432823</v>
      </c>
      <c r="D137" s="81">
        <v>28.003482999999999</v>
      </c>
      <c r="E137" s="81"/>
      <c r="F137" s="149"/>
      <c r="G137" s="81">
        <v>7</v>
      </c>
      <c r="H137" s="81">
        <v>1268.229454</v>
      </c>
      <c r="I137" s="75"/>
      <c r="J137" s="75"/>
      <c r="K137" s="75"/>
      <c r="L137" s="80"/>
      <c r="M137" s="12"/>
      <c r="N137" s="166"/>
    </row>
    <row r="138" spans="1:14" ht="14.25" thickBot="1">
      <c r="A138" s="234"/>
      <c r="B138" s="15" t="s">
        <v>31</v>
      </c>
      <c r="C138" s="16">
        <f t="shared" ref="C138:L138" si="27">C126+C128+C129+C130+C131+C132+C133+C134</f>
        <v>278.17420599999997</v>
      </c>
      <c r="D138" s="16">
        <f t="shared" si="27"/>
        <v>2978.1509449999999</v>
      </c>
      <c r="E138" s="16">
        <f t="shared" si="27"/>
        <v>3078.8720980000003</v>
      </c>
      <c r="F138" s="150">
        <f>(D138-E138)/E138*100</f>
        <v>-3.2713652855351709</v>
      </c>
      <c r="G138" s="16">
        <f t="shared" si="27"/>
        <v>29294</v>
      </c>
      <c r="H138" s="16">
        <f t="shared" si="27"/>
        <v>4065178.4700090005</v>
      </c>
      <c r="I138" s="16">
        <f t="shared" si="27"/>
        <v>3410</v>
      </c>
      <c r="J138" s="16">
        <f t="shared" si="27"/>
        <v>113.75304855000002</v>
      </c>
      <c r="K138" s="16">
        <f t="shared" si="27"/>
        <v>1302.5875359499998</v>
      </c>
      <c r="L138" s="16">
        <f t="shared" si="27"/>
        <v>1129.0282393999998</v>
      </c>
      <c r="M138" s="17">
        <f>(K138-L138)/L138*100</f>
        <v>15.372449553806971</v>
      </c>
      <c r="N138" s="167">
        <f>D138/D339*100</f>
        <v>2.3172249414339312</v>
      </c>
    </row>
    <row r="139" spans="1:14" ht="14.25" thickTop="1"/>
    <row r="142" spans="1:14" s="57" customFormat="1" ht="18.75">
      <c r="A142" s="217" t="str">
        <f>A1</f>
        <v>2021年1-11月丹东市财产保险业务统计表</v>
      </c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1:14" s="57" customFormat="1" ht="14.25" thickBot="1">
      <c r="B143" s="59" t="s">
        <v>0</v>
      </c>
      <c r="C143" s="58"/>
      <c r="D143" s="58"/>
      <c r="F143" s="147"/>
      <c r="G143" s="73" t="str">
        <f>G2</f>
        <v>（2021年1-11月）</v>
      </c>
      <c r="H143" s="58"/>
      <c r="I143" s="58"/>
      <c r="J143" s="58"/>
      <c r="K143" s="58"/>
      <c r="L143" s="59" t="s">
        <v>1</v>
      </c>
      <c r="M143" s="165"/>
      <c r="N143" s="165"/>
    </row>
    <row r="144" spans="1:14">
      <c r="A144" s="221" t="s">
        <v>39</v>
      </c>
      <c r="B144" s="213" t="s">
        <v>3</v>
      </c>
      <c r="C144" s="218" t="s">
        <v>4</v>
      </c>
      <c r="D144" s="218"/>
      <c r="E144" s="218"/>
      <c r="F144" s="218"/>
      <c r="G144" s="218" t="s">
        <v>5</v>
      </c>
      <c r="H144" s="218"/>
      <c r="I144" s="218" t="s">
        <v>6</v>
      </c>
      <c r="J144" s="218"/>
      <c r="K144" s="218"/>
      <c r="L144" s="218"/>
      <c r="M144" s="218"/>
      <c r="N144" s="224" t="s">
        <v>7</v>
      </c>
    </row>
    <row r="145" spans="1:14">
      <c r="A145" s="222"/>
      <c r="B145" s="58" t="s">
        <v>8</v>
      </c>
      <c r="C145" s="220" t="s">
        <v>9</v>
      </c>
      <c r="D145" s="220" t="s">
        <v>10</v>
      </c>
      <c r="E145" s="220" t="s">
        <v>11</v>
      </c>
      <c r="F145" s="153" t="s">
        <v>12</v>
      </c>
      <c r="G145" s="220" t="s">
        <v>13</v>
      </c>
      <c r="H145" s="220" t="s">
        <v>14</v>
      </c>
      <c r="I145" s="195" t="s">
        <v>13</v>
      </c>
      <c r="J145" s="220" t="s">
        <v>15</v>
      </c>
      <c r="K145" s="220"/>
      <c r="L145" s="220"/>
      <c r="M145" s="153" t="s">
        <v>12</v>
      </c>
      <c r="N145" s="225"/>
    </row>
    <row r="146" spans="1:14">
      <c r="A146" s="222"/>
      <c r="B146" s="214" t="s">
        <v>16</v>
      </c>
      <c r="C146" s="220"/>
      <c r="D146" s="220"/>
      <c r="E146" s="220"/>
      <c r="F146" s="153" t="s">
        <v>17</v>
      </c>
      <c r="G146" s="220"/>
      <c r="H146" s="220"/>
      <c r="I146" s="33" t="s">
        <v>18</v>
      </c>
      <c r="J146" s="195" t="s">
        <v>9</v>
      </c>
      <c r="K146" s="195" t="s">
        <v>10</v>
      </c>
      <c r="L146" s="195" t="s">
        <v>11</v>
      </c>
      <c r="M146" s="153" t="s">
        <v>17</v>
      </c>
      <c r="N146" s="196" t="s">
        <v>17</v>
      </c>
    </row>
    <row r="147" spans="1:14">
      <c r="A147" s="222"/>
      <c r="B147" s="195" t="s">
        <v>19</v>
      </c>
      <c r="C147" s="23">
        <v>0</v>
      </c>
      <c r="D147" s="116">
        <v>21.2303</v>
      </c>
      <c r="E147" s="116">
        <v>237.11150000000001</v>
      </c>
      <c r="F147" s="12">
        <f>(D147-E147)/E147*100</f>
        <v>-91.046279914723655</v>
      </c>
      <c r="G147" s="20">
        <v>158</v>
      </c>
      <c r="H147" s="20">
        <v>19892.3223</v>
      </c>
      <c r="I147" s="20">
        <v>165</v>
      </c>
      <c r="J147" s="23">
        <v>17.534400000000002</v>
      </c>
      <c r="K147" s="23">
        <v>163.37610000000001</v>
      </c>
      <c r="L147" s="23">
        <v>127.6708</v>
      </c>
      <c r="M147" s="12">
        <f>(K147-L147)/L147*100</f>
        <v>27.966692462176169</v>
      </c>
      <c r="N147" s="166">
        <f>D147/D327*100</f>
        <v>2.7714784962676361E-2</v>
      </c>
    </row>
    <row r="148" spans="1:14">
      <c r="A148" s="222"/>
      <c r="B148" s="195" t="s">
        <v>20</v>
      </c>
      <c r="C148" s="117">
        <v>0</v>
      </c>
      <c r="D148" s="117">
        <v>1.6153</v>
      </c>
      <c r="E148" s="163">
        <v>40.390700000000002</v>
      </c>
      <c r="F148" s="12">
        <f>(D148-E148)/E148*100</f>
        <v>-96.000812068124603</v>
      </c>
      <c r="G148" s="20">
        <v>19</v>
      </c>
      <c r="H148" s="20">
        <v>418</v>
      </c>
      <c r="I148" s="20"/>
      <c r="J148" s="117">
        <v>12.55</v>
      </c>
      <c r="K148" s="117">
        <v>29.015000000000001</v>
      </c>
      <c r="L148" s="117">
        <v>18.157800000000002</v>
      </c>
      <c r="M148" s="12">
        <f>(K148-L148)/L148*100</f>
        <v>59.79358732886142</v>
      </c>
      <c r="N148" s="166">
        <f>D148/D328*100</f>
        <v>8.352722668471757E-3</v>
      </c>
    </row>
    <row r="149" spans="1:14">
      <c r="A149" s="222"/>
      <c r="B149" s="195" t="s">
        <v>21</v>
      </c>
      <c r="C149" s="23">
        <v>21.5852</v>
      </c>
      <c r="D149" s="23">
        <v>28.4344</v>
      </c>
      <c r="E149" s="23">
        <v>5.3684000000000003</v>
      </c>
      <c r="F149" s="12">
        <f>(D149-E149)/E149*100</f>
        <v>429.6624692645853</v>
      </c>
      <c r="G149" s="30">
        <v>45</v>
      </c>
      <c r="H149" s="30">
        <v>41755.89</v>
      </c>
      <c r="I149" s="20">
        <v>6</v>
      </c>
      <c r="J149" s="23">
        <v>0.1966</v>
      </c>
      <c r="K149" s="23">
        <v>0.73650000000000004</v>
      </c>
      <c r="L149" s="23">
        <v>2.6911999999999998</v>
      </c>
      <c r="M149" s="12">
        <f>(K149-L149)/L149*100</f>
        <v>-72.633026159334122</v>
      </c>
      <c r="N149" s="166">
        <f>D149/D329*100</f>
        <v>0.76781862905167197</v>
      </c>
    </row>
    <row r="150" spans="1:14">
      <c r="A150" s="222"/>
      <c r="B150" s="195" t="s">
        <v>22</v>
      </c>
      <c r="C150" s="23">
        <v>0</v>
      </c>
      <c r="D150" s="23">
        <v>7.2400000000000006E-2</v>
      </c>
      <c r="E150" s="23">
        <v>0.25519999999999998</v>
      </c>
      <c r="F150" s="12">
        <f>(D150-E150)/E150*100</f>
        <v>-71.630094043887141</v>
      </c>
      <c r="G150" s="30">
        <v>3</v>
      </c>
      <c r="H150" s="30">
        <v>786</v>
      </c>
      <c r="I150" s="20">
        <v>1</v>
      </c>
      <c r="J150" s="23">
        <v>5.9999999999999995E-4</v>
      </c>
      <c r="K150" s="23">
        <v>0.29120000000000001</v>
      </c>
      <c r="L150" s="23">
        <v>0</v>
      </c>
      <c r="M150" s="12" t="e">
        <f>(K150-L150)/L150*100</f>
        <v>#DIV/0!</v>
      </c>
      <c r="N150" s="166">
        <f>D150/D330*100</f>
        <v>5.1057550746808423E-3</v>
      </c>
    </row>
    <row r="151" spans="1:14" ht="15">
      <c r="A151" s="222"/>
      <c r="B151" s="195" t="s">
        <v>23</v>
      </c>
      <c r="C151" s="118">
        <v>0.1042</v>
      </c>
      <c r="D151" s="118">
        <v>0.11360000000000001</v>
      </c>
      <c r="E151" s="118">
        <v>0</v>
      </c>
      <c r="F151" s="12"/>
      <c r="G151" s="30">
        <v>20</v>
      </c>
      <c r="H151" s="30">
        <v>304</v>
      </c>
      <c r="I151" s="20">
        <v>1</v>
      </c>
      <c r="J151" s="20">
        <v>5.0000000000000001E-4</v>
      </c>
      <c r="K151" s="20">
        <v>3.0000000000000001E-3</v>
      </c>
      <c r="L151" s="20">
        <v>0</v>
      </c>
      <c r="M151" s="12"/>
      <c r="N151" s="166"/>
    </row>
    <row r="152" spans="1:14">
      <c r="A152" s="222"/>
      <c r="B152" s="195" t="s">
        <v>24</v>
      </c>
      <c r="C152" s="23">
        <v>0</v>
      </c>
      <c r="D152" s="23">
        <v>15.3269</v>
      </c>
      <c r="E152" s="23">
        <v>20.5898</v>
      </c>
      <c r="F152" s="12">
        <f>(D152-E152)/E152*100</f>
        <v>-25.560714528552975</v>
      </c>
      <c r="G152" s="30">
        <v>8</v>
      </c>
      <c r="H152" s="30">
        <v>14830.7</v>
      </c>
      <c r="I152" s="20">
        <v>11</v>
      </c>
      <c r="J152" s="23">
        <v>2.3999999999999998E-3</v>
      </c>
      <c r="K152" s="23">
        <v>1.9703999999999999</v>
      </c>
      <c r="L152" s="23">
        <v>3.4741</v>
      </c>
      <c r="M152" s="12">
        <f>(K152-L152)/L152*100</f>
        <v>-43.283152471143602</v>
      </c>
      <c r="N152" s="166">
        <f>D152/D332*100</f>
        <v>0.1733150098764627</v>
      </c>
    </row>
    <row r="153" spans="1:14">
      <c r="A153" s="222"/>
      <c r="B153" s="195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12"/>
      <c r="N153" s="166"/>
    </row>
    <row r="154" spans="1:14">
      <c r="A154" s="222"/>
      <c r="B154" s="195" t="s">
        <v>26</v>
      </c>
      <c r="C154" s="119">
        <v>0</v>
      </c>
      <c r="D154" s="119">
        <v>46.659300000000002</v>
      </c>
      <c r="E154" s="119">
        <v>12.125999999999999</v>
      </c>
      <c r="F154" s="12">
        <f>(D154-E154)/E154*100</f>
        <v>284.78723404255322</v>
      </c>
      <c r="G154" s="30">
        <v>1816</v>
      </c>
      <c r="H154" s="30">
        <v>167341.64000000001</v>
      </c>
      <c r="I154" s="20">
        <v>8</v>
      </c>
      <c r="J154" s="23">
        <v>0.95689999999999997</v>
      </c>
      <c r="K154" s="23">
        <v>2.8494000000000002</v>
      </c>
      <c r="L154" s="23">
        <v>2.3127</v>
      </c>
      <c r="M154" s="12">
        <f>(K154-L154)/L154*100</f>
        <v>23.206641587754582</v>
      </c>
      <c r="N154" s="166">
        <f>D154/D334*100</f>
        <v>0.25570052374650437</v>
      </c>
    </row>
    <row r="155" spans="1:14">
      <c r="A155" s="222"/>
      <c r="B155" s="195" t="s">
        <v>27</v>
      </c>
      <c r="C155" s="20">
        <v>3.9169999999999998</v>
      </c>
      <c r="D155" s="20">
        <v>3.9169999999999998</v>
      </c>
      <c r="E155" s="20">
        <v>0</v>
      </c>
      <c r="F155" s="12"/>
      <c r="G155" s="30">
        <v>5</v>
      </c>
      <c r="H155" s="30">
        <v>138.4</v>
      </c>
      <c r="I155" s="20"/>
      <c r="J155" s="23">
        <v>0</v>
      </c>
      <c r="K155" s="23">
        <v>0</v>
      </c>
      <c r="L155" s="23">
        <v>0</v>
      </c>
      <c r="M155" s="12" t="e">
        <f>(K155-L155)/L155*100</f>
        <v>#DIV/0!</v>
      </c>
      <c r="N155" s="166">
        <f>D155/D335*100</f>
        <v>9.4553662522273915E-2</v>
      </c>
    </row>
    <row r="156" spans="1:14">
      <c r="A156" s="222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12"/>
      <c r="N156" s="166"/>
    </row>
    <row r="157" spans="1:14">
      <c r="A157" s="222"/>
      <c r="B157" s="14" t="s">
        <v>29</v>
      </c>
      <c r="C157" s="30">
        <v>0</v>
      </c>
      <c r="D157" s="119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12"/>
      <c r="N157" s="166"/>
    </row>
    <row r="158" spans="1:14">
      <c r="A158" s="222"/>
      <c r="B158" s="14" t="s">
        <v>30</v>
      </c>
      <c r="C158" s="34">
        <v>3.9169999999999998</v>
      </c>
      <c r="D158" s="34">
        <v>3.9169999999999998</v>
      </c>
      <c r="E158" s="34">
        <v>0</v>
      </c>
      <c r="F158" s="12"/>
      <c r="G158" s="120">
        <v>5</v>
      </c>
      <c r="H158" s="120">
        <v>138.4</v>
      </c>
      <c r="I158" s="120"/>
      <c r="J158" s="120">
        <v>4.3E-3</v>
      </c>
      <c r="K158" s="120">
        <v>4.3E-3</v>
      </c>
      <c r="L158" s="120">
        <v>0</v>
      </c>
      <c r="M158" s="12"/>
      <c r="N158" s="166"/>
    </row>
    <row r="159" spans="1:14" ht="14.25" thickBot="1">
      <c r="A159" s="223"/>
      <c r="B159" s="15" t="s">
        <v>31</v>
      </c>
      <c r="C159" s="16">
        <f t="shared" ref="C159:L159" si="28">C147+C149+C150+C151+C152+C153+C154+C155</f>
        <v>25.606400000000001</v>
      </c>
      <c r="D159" s="16">
        <f t="shared" si="28"/>
        <v>115.7539</v>
      </c>
      <c r="E159" s="16">
        <f t="shared" si="28"/>
        <v>275.45089999999999</v>
      </c>
      <c r="F159" s="17">
        <f t="shared" ref="F159:F165" si="29">(D159-E159)/E159*100</f>
        <v>-57.976575861614542</v>
      </c>
      <c r="G159" s="16">
        <f t="shared" si="28"/>
        <v>2055</v>
      </c>
      <c r="H159" s="16">
        <f t="shared" si="28"/>
        <v>245048.9523</v>
      </c>
      <c r="I159" s="16">
        <f t="shared" si="28"/>
        <v>192</v>
      </c>
      <c r="J159" s="16">
        <f t="shared" si="28"/>
        <v>18.691400000000002</v>
      </c>
      <c r="K159" s="16">
        <f t="shared" si="28"/>
        <v>169.22660000000002</v>
      </c>
      <c r="L159" s="16">
        <f t="shared" si="28"/>
        <v>136.14879999999999</v>
      </c>
      <c r="M159" s="17">
        <f>(K159-L159)/L159*100</f>
        <v>24.295329815613524</v>
      </c>
      <c r="N159" s="167">
        <f>D159/D339*100</f>
        <v>9.0065221374549614E-2</v>
      </c>
    </row>
    <row r="160" spans="1:14" ht="14.25" thickTop="1">
      <c r="A160" s="232" t="s">
        <v>40</v>
      </c>
      <c r="B160" s="195" t="s">
        <v>19</v>
      </c>
      <c r="C160" s="29">
        <v>488.65140000000002</v>
      </c>
      <c r="D160" s="29">
        <v>4512.1736430000001</v>
      </c>
      <c r="E160" s="29">
        <v>5307.2624999999998</v>
      </c>
      <c r="F160" s="12">
        <f t="shared" si="29"/>
        <v>-14.981148134278261</v>
      </c>
      <c r="G160" s="29">
        <v>35501</v>
      </c>
      <c r="H160" s="29">
        <v>3231766.7147810003</v>
      </c>
      <c r="I160" s="30">
        <v>3992</v>
      </c>
      <c r="J160" s="30">
        <v>174.79</v>
      </c>
      <c r="K160" s="29">
        <v>2293.16</v>
      </c>
      <c r="L160" s="29">
        <v>2346.12</v>
      </c>
      <c r="M160" s="215">
        <f t="shared" ref="M160:M175" si="30">(K160-L160)/L160*100</f>
        <v>-2.2573440403730429</v>
      </c>
      <c r="N160" s="166">
        <f t="shared" ref="N160:N168" si="31">D160/D327*100</f>
        <v>5.8903511598988727</v>
      </c>
    </row>
    <row r="161" spans="1:14">
      <c r="A161" s="233"/>
      <c r="B161" s="195" t="s">
        <v>20</v>
      </c>
      <c r="C161" s="29">
        <v>177.47290000000001</v>
      </c>
      <c r="D161" s="29">
        <v>1125.788691</v>
      </c>
      <c r="E161" s="29">
        <v>1001.1792</v>
      </c>
      <c r="F161" s="12">
        <f t="shared" si="29"/>
        <v>12.446272455520443</v>
      </c>
      <c r="G161" s="29">
        <v>12945</v>
      </c>
      <c r="H161" s="29">
        <v>259030.2</v>
      </c>
      <c r="I161" s="30">
        <v>1390</v>
      </c>
      <c r="J161" s="30">
        <v>51.53</v>
      </c>
      <c r="K161" s="29">
        <v>544.99</v>
      </c>
      <c r="L161" s="29">
        <v>749.33</v>
      </c>
      <c r="M161" s="215">
        <f t="shared" si="30"/>
        <v>-27.269694260205785</v>
      </c>
      <c r="N161" s="166">
        <f t="shared" si="31"/>
        <v>5.8214577596885073</v>
      </c>
    </row>
    <row r="162" spans="1:14">
      <c r="A162" s="233"/>
      <c r="B162" s="195" t="s">
        <v>21</v>
      </c>
      <c r="C162" s="29">
        <v>23.194186999999999</v>
      </c>
      <c r="D162" s="29">
        <v>202.92418700000002</v>
      </c>
      <c r="E162" s="29">
        <v>180.458946</v>
      </c>
      <c r="F162" s="12">
        <f t="shared" si="29"/>
        <v>12.448948360808901</v>
      </c>
      <c r="G162" s="29">
        <v>142</v>
      </c>
      <c r="H162" s="29">
        <v>371765.51706799999</v>
      </c>
      <c r="I162" s="30">
        <v>9</v>
      </c>
      <c r="J162" s="30">
        <v>0.95</v>
      </c>
      <c r="K162" s="29">
        <v>6.99</v>
      </c>
      <c r="L162" s="29">
        <v>3.51</v>
      </c>
      <c r="M162" s="215">
        <f t="shared" si="30"/>
        <v>99.145299145299163</v>
      </c>
      <c r="N162" s="166">
        <f t="shared" si="31"/>
        <v>5.4795941206343421</v>
      </c>
    </row>
    <row r="163" spans="1:14">
      <c r="A163" s="233"/>
      <c r="B163" s="195" t="s">
        <v>22</v>
      </c>
      <c r="C163" s="29">
        <v>14.643292000000002</v>
      </c>
      <c r="D163" s="29">
        <v>174.233475</v>
      </c>
      <c r="E163" s="29">
        <v>152.005548</v>
      </c>
      <c r="F163" s="12">
        <f t="shared" si="29"/>
        <v>14.623102440971428</v>
      </c>
      <c r="G163" s="29">
        <v>13041</v>
      </c>
      <c r="H163" s="29">
        <v>608756.05180000002</v>
      </c>
      <c r="I163" s="30">
        <v>702</v>
      </c>
      <c r="J163" s="30">
        <v>8.3000000000000007</v>
      </c>
      <c r="K163" s="29">
        <v>77.5</v>
      </c>
      <c r="L163" s="29">
        <v>32.31</v>
      </c>
      <c r="M163" s="215">
        <f t="shared" si="30"/>
        <v>139.86381925100585</v>
      </c>
      <c r="N163" s="166">
        <f t="shared" si="31"/>
        <v>12.287202336471378</v>
      </c>
    </row>
    <row r="164" spans="1:14">
      <c r="A164" s="233"/>
      <c r="B164" s="195" t="s">
        <v>23</v>
      </c>
      <c r="C164" s="29">
        <v>2.6603880000000002</v>
      </c>
      <c r="D164" s="29">
        <v>30.202829999999999</v>
      </c>
      <c r="E164" s="29">
        <v>25.851563000000002</v>
      </c>
      <c r="F164" s="12">
        <f t="shared" si="29"/>
        <v>16.831736634260743</v>
      </c>
      <c r="G164" s="29">
        <v>211</v>
      </c>
      <c r="H164" s="29">
        <v>216424.92</v>
      </c>
      <c r="I164" s="30">
        <v>1</v>
      </c>
      <c r="J164" s="30"/>
      <c r="K164" s="29"/>
      <c r="L164" s="29"/>
      <c r="M164" s="215" t="e">
        <f t="shared" si="30"/>
        <v>#DIV/0!</v>
      </c>
      <c r="N164" s="166">
        <f t="shared" si="31"/>
        <v>10.374986509058045</v>
      </c>
    </row>
    <row r="165" spans="1:14">
      <c r="A165" s="233"/>
      <c r="B165" s="195" t="s">
        <v>24</v>
      </c>
      <c r="C165" s="29">
        <v>-5.0304890000000002</v>
      </c>
      <c r="D165" s="29">
        <v>578.40217699999994</v>
      </c>
      <c r="E165" s="29">
        <v>383.23155000000003</v>
      </c>
      <c r="F165" s="12">
        <f t="shared" si="29"/>
        <v>50.927598993350074</v>
      </c>
      <c r="G165" s="29">
        <v>1109</v>
      </c>
      <c r="H165" s="29">
        <v>825672.00156300003</v>
      </c>
      <c r="I165" s="30">
        <v>178</v>
      </c>
      <c r="J165" s="30">
        <v>14.05</v>
      </c>
      <c r="K165" s="29">
        <v>134.57</v>
      </c>
      <c r="L165" s="29">
        <v>37.53</v>
      </c>
      <c r="M165" s="215">
        <f t="shared" si="30"/>
        <v>258.56648014921393</v>
      </c>
      <c r="N165" s="166">
        <f t="shared" si="31"/>
        <v>6.5405123684060387</v>
      </c>
    </row>
    <row r="166" spans="1:14">
      <c r="A166" s="233"/>
      <c r="B166" s="195" t="s">
        <v>25</v>
      </c>
      <c r="C166" s="29">
        <v>0.48032000000000002</v>
      </c>
      <c r="D166" s="29">
        <v>53.817874000000003</v>
      </c>
      <c r="E166" s="29">
        <v>160.79260000000002</v>
      </c>
      <c r="F166" s="12"/>
      <c r="G166" s="29">
        <v>31</v>
      </c>
      <c r="H166" s="29">
        <v>2149.2845790000001</v>
      </c>
      <c r="I166" s="121">
        <v>7</v>
      </c>
      <c r="J166" s="30"/>
      <c r="K166" s="29">
        <v>10.27</v>
      </c>
      <c r="L166" s="29"/>
      <c r="M166" s="215"/>
      <c r="N166" s="166">
        <f t="shared" si="31"/>
        <v>0.35236140281618616</v>
      </c>
    </row>
    <row r="167" spans="1:14">
      <c r="A167" s="233"/>
      <c r="B167" s="195" t="s">
        <v>26</v>
      </c>
      <c r="C167" s="29">
        <v>49.737219000000003</v>
      </c>
      <c r="D167" s="29">
        <v>418.70223800000002</v>
      </c>
      <c r="E167" s="29">
        <v>413.83411899999999</v>
      </c>
      <c r="F167" s="12">
        <f>(D167-E167)/E167*100</f>
        <v>1.1763454912232685</v>
      </c>
      <c r="G167" s="29">
        <v>11635</v>
      </c>
      <c r="H167" s="29">
        <v>786350.76</v>
      </c>
      <c r="I167" s="30">
        <v>124</v>
      </c>
      <c r="J167" s="30">
        <v>3.26</v>
      </c>
      <c r="K167" s="29">
        <v>131.18</v>
      </c>
      <c r="L167" s="29">
        <v>100.31</v>
      </c>
      <c r="M167" s="215">
        <f t="shared" si="30"/>
        <v>30.774598743893932</v>
      </c>
      <c r="N167" s="166">
        <f t="shared" si="31"/>
        <v>2.2945561024368883</v>
      </c>
    </row>
    <row r="168" spans="1:14">
      <c r="A168" s="233"/>
      <c r="B168" s="195" t="s">
        <v>27</v>
      </c>
      <c r="C168" s="29">
        <v>12.639907000000001</v>
      </c>
      <c r="D168" s="29">
        <v>47.553846999999998</v>
      </c>
      <c r="E168" s="29">
        <v>59.964415000000002</v>
      </c>
      <c r="F168" s="12">
        <f>(D168-E168)/E168*100</f>
        <v>-20.696554781698453</v>
      </c>
      <c r="G168" s="29">
        <v>86</v>
      </c>
      <c r="H168" s="29">
        <v>24727.903461000002</v>
      </c>
      <c r="I168" s="30">
        <v>3</v>
      </c>
      <c r="J168" s="30"/>
      <c r="K168" s="29">
        <v>1.79</v>
      </c>
      <c r="L168" s="30">
        <v>1.4</v>
      </c>
      <c r="M168" s="215">
        <f t="shared" si="30"/>
        <v>27.857142857142868</v>
      </c>
      <c r="N168" s="166">
        <f t="shared" si="31"/>
        <v>1.1479168753826521</v>
      </c>
    </row>
    <row r="169" spans="1:14">
      <c r="A169" s="233"/>
      <c r="B169" s="14" t="s">
        <v>28</v>
      </c>
      <c r="C169" s="29">
        <v>0</v>
      </c>
      <c r="D169" s="29">
        <v>0</v>
      </c>
      <c r="E169" s="29">
        <v>30.660375000000002</v>
      </c>
      <c r="F169" s="12"/>
      <c r="G169" s="29">
        <v>0</v>
      </c>
      <c r="H169" s="29">
        <v>0</v>
      </c>
      <c r="I169" s="29"/>
      <c r="J169" s="29"/>
      <c r="K169" s="29"/>
      <c r="L169" s="29"/>
      <c r="M169" s="215"/>
      <c r="N169" s="166"/>
    </row>
    <row r="170" spans="1:14">
      <c r="A170" s="233"/>
      <c r="B170" s="14" t="s">
        <v>29</v>
      </c>
      <c r="C170" s="29">
        <v>8.8149490000000004</v>
      </c>
      <c r="D170" s="29">
        <v>18.601652000000001</v>
      </c>
      <c r="E170" s="29">
        <v>5.4685260000000007</v>
      </c>
      <c r="F170" s="12">
        <f>(D170-E170)/E170*100</f>
        <v>240.15842660343938</v>
      </c>
      <c r="G170" s="29">
        <v>12</v>
      </c>
      <c r="H170" s="29">
        <v>13183.050528000002</v>
      </c>
      <c r="I170" s="29"/>
      <c r="J170" s="29"/>
      <c r="K170" s="29"/>
      <c r="L170" s="29"/>
      <c r="M170" s="215"/>
      <c r="N170" s="166">
        <f>D170/D337*100</f>
        <v>14.556964823722165</v>
      </c>
    </row>
    <row r="171" spans="1:14">
      <c r="A171" s="233"/>
      <c r="B171" s="14" t="s">
        <v>30</v>
      </c>
      <c r="C171" s="34">
        <v>3.0870340000000001</v>
      </c>
      <c r="D171" s="34">
        <v>16.924937</v>
      </c>
      <c r="E171" s="34">
        <v>0</v>
      </c>
      <c r="F171" s="12"/>
      <c r="G171" s="41">
        <v>6</v>
      </c>
      <c r="H171" s="41">
        <v>774.7144330000001</v>
      </c>
      <c r="I171" s="41"/>
      <c r="J171" s="122"/>
      <c r="K171" s="33"/>
      <c r="L171" s="122"/>
      <c r="M171" s="215"/>
      <c r="N171" s="166"/>
    </row>
    <row r="172" spans="1:14" ht="14.25" thickBot="1">
      <c r="A172" s="234"/>
      <c r="B172" s="15" t="s">
        <v>31</v>
      </c>
      <c r="C172" s="16">
        <f t="shared" ref="C172:L172" si="32">C160+C162+C163+C164+C165+C166+C167+C168</f>
        <v>586.976224</v>
      </c>
      <c r="D172" s="16">
        <f t="shared" si="32"/>
        <v>6018.0102710000001</v>
      </c>
      <c r="E172" s="16">
        <f t="shared" si="32"/>
        <v>6683.4012410000005</v>
      </c>
      <c r="F172" s="17">
        <f>(D172-E172)/E172*100</f>
        <v>-9.9558734543437577</v>
      </c>
      <c r="G172" s="16">
        <f t="shared" si="32"/>
        <v>61756</v>
      </c>
      <c r="H172" s="16">
        <f t="shared" si="32"/>
        <v>6067613.1532520009</v>
      </c>
      <c r="I172" s="16">
        <f>I160+I162+I163+I164+I165+I166+I167+I168</f>
        <v>5016</v>
      </c>
      <c r="J172" s="16">
        <f t="shared" si="32"/>
        <v>201.35</v>
      </c>
      <c r="K172" s="16">
        <f t="shared" si="32"/>
        <v>2655.4599999999996</v>
      </c>
      <c r="L172" s="16">
        <f t="shared" si="32"/>
        <v>2521.1800000000003</v>
      </c>
      <c r="M172" s="17">
        <f t="shared" si="30"/>
        <v>5.3260774716600672</v>
      </c>
      <c r="N172" s="167">
        <f>D172/D339*100</f>
        <v>4.682463634416882</v>
      </c>
    </row>
    <row r="173" spans="1:14" ht="14.25" thickTop="1">
      <c r="A173" s="232" t="s">
        <v>41</v>
      </c>
      <c r="B173" s="195" t="s">
        <v>19</v>
      </c>
      <c r="C173" s="71">
        <v>157.65</v>
      </c>
      <c r="D173" s="106">
        <v>1209.28</v>
      </c>
      <c r="E173" s="106">
        <v>1310.3800000000001</v>
      </c>
      <c r="F173" s="12">
        <f>(D173-E173)/E173*100</f>
        <v>-7.7153192203788317</v>
      </c>
      <c r="G173" s="72">
        <v>11207</v>
      </c>
      <c r="H173" s="72">
        <v>741939.59</v>
      </c>
      <c r="I173" s="72">
        <v>2313</v>
      </c>
      <c r="J173" s="72">
        <v>117.4</v>
      </c>
      <c r="K173" s="107">
        <v>526.07000000000005</v>
      </c>
      <c r="L173" s="107">
        <v>570.26</v>
      </c>
      <c r="M173" s="12">
        <f t="shared" si="30"/>
        <v>-7.7490969031669659</v>
      </c>
      <c r="N173" s="166">
        <f t="shared" ref="N173:N178" si="33">D173/D327*100</f>
        <v>1.5786369085535896</v>
      </c>
    </row>
    <row r="174" spans="1:14">
      <c r="A174" s="233"/>
      <c r="B174" s="195" t="s">
        <v>20</v>
      </c>
      <c r="C174" s="72">
        <v>78.39</v>
      </c>
      <c r="D174" s="107">
        <v>405.6</v>
      </c>
      <c r="E174" s="107">
        <v>293.14</v>
      </c>
      <c r="F174" s="12">
        <f>(D174-E174)/E174*100</f>
        <v>38.363921675649877</v>
      </c>
      <c r="G174" s="72">
        <v>5581</v>
      </c>
      <c r="H174" s="72">
        <v>116740</v>
      </c>
      <c r="I174" s="72">
        <v>706</v>
      </c>
      <c r="J174" s="72">
        <v>60.7</v>
      </c>
      <c r="K174" s="107">
        <v>179.68</v>
      </c>
      <c r="L174" s="107">
        <v>179.93</v>
      </c>
      <c r="M174" s="12">
        <f t="shared" si="30"/>
        <v>-0.13894292224754071</v>
      </c>
      <c r="N174" s="166">
        <f t="shared" si="33"/>
        <v>2.0973591991160432</v>
      </c>
    </row>
    <row r="175" spans="1:14">
      <c r="A175" s="233"/>
      <c r="B175" s="195" t="s">
        <v>21</v>
      </c>
      <c r="C175" s="72">
        <v>0</v>
      </c>
      <c r="D175" s="107">
        <v>26.33</v>
      </c>
      <c r="E175" s="107">
        <v>28.99</v>
      </c>
      <c r="F175" s="12">
        <f>(D175-E175)/E175*100</f>
        <v>-9.1755777854432576</v>
      </c>
      <c r="G175" s="72">
        <v>12</v>
      </c>
      <c r="H175" s="72">
        <v>24332.03</v>
      </c>
      <c r="I175" s="107">
        <v>1</v>
      </c>
      <c r="J175" s="72">
        <v>7.54</v>
      </c>
      <c r="K175" s="72">
        <v>7.54</v>
      </c>
      <c r="L175" s="107">
        <v>0.47</v>
      </c>
      <c r="M175" s="12">
        <f t="shared" si="30"/>
        <v>1504.2553191489362</v>
      </c>
      <c r="N175" s="166">
        <f t="shared" si="33"/>
        <v>0.71099318089815589</v>
      </c>
    </row>
    <row r="176" spans="1:14">
      <c r="A176" s="233"/>
      <c r="B176" s="195" t="s">
        <v>22</v>
      </c>
      <c r="C176" s="72">
        <v>0</v>
      </c>
      <c r="D176" s="107">
        <v>0.66</v>
      </c>
      <c r="E176" s="107">
        <v>0.25</v>
      </c>
      <c r="F176" s="12">
        <f>(D176-E176)/E176*100</f>
        <v>164</v>
      </c>
      <c r="G176" s="72">
        <v>4</v>
      </c>
      <c r="H176" s="72">
        <v>4400</v>
      </c>
      <c r="I176" s="107"/>
      <c r="J176" s="72"/>
      <c r="K176" s="72"/>
      <c r="L176" s="107"/>
      <c r="M176" s="12"/>
      <c r="N176" s="166">
        <f t="shared" si="33"/>
        <v>4.6544176095156854E-2</v>
      </c>
    </row>
    <row r="177" spans="1:14">
      <c r="A177" s="233"/>
      <c r="B177" s="195" t="s">
        <v>23</v>
      </c>
      <c r="C177" s="72"/>
      <c r="D177" s="72">
        <v>0.08</v>
      </c>
      <c r="E177" s="107">
        <v>0.08</v>
      </c>
      <c r="F177" s="12"/>
      <c r="G177" s="72"/>
      <c r="H177" s="72"/>
      <c r="I177" s="107"/>
      <c r="J177" s="72"/>
      <c r="K177" s="72"/>
      <c r="L177" s="107"/>
      <c r="M177" s="12"/>
      <c r="N177" s="166">
        <f t="shared" si="33"/>
        <v>2.7480832780393216E-2</v>
      </c>
    </row>
    <row r="178" spans="1:14">
      <c r="A178" s="233"/>
      <c r="B178" s="195" t="s">
        <v>24</v>
      </c>
      <c r="C178" s="72">
        <v>1.07</v>
      </c>
      <c r="D178" s="107">
        <v>29.24</v>
      </c>
      <c r="E178" s="107">
        <v>33.32</v>
      </c>
      <c r="F178" s="12">
        <f>(D178-E178)/E178*100</f>
        <v>-12.244897959183678</v>
      </c>
      <c r="G178" s="72">
        <v>83</v>
      </c>
      <c r="H178" s="72">
        <v>75624.23</v>
      </c>
      <c r="I178" s="107">
        <v>9</v>
      </c>
      <c r="J178" s="72"/>
      <c r="K178" s="107">
        <v>5.31</v>
      </c>
      <c r="L178" s="107">
        <v>10.88</v>
      </c>
      <c r="M178" s="12">
        <f>(K178-L178)/L178*100</f>
        <v>-51.194852941176485</v>
      </c>
      <c r="N178" s="166">
        <f t="shared" si="33"/>
        <v>0.33064291466557288</v>
      </c>
    </row>
    <row r="179" spans="1:14">
      <c r="A179" s="233"/>
      <c r="B179" s="195" t="s">
        <v>25</v>
      </c>
      <c r="C179" s="74"/>
      <c r="D179" s="74"/>
      <c r="E179" s="131"/>
      <c r="F179" s="12"/>
      <c r="G179" s="72"/>
      <c r="H179" s="72"/>
      <c r="I179" s="107"/>
      <c r="J179" s="74"/>
      <c r="K179" s="74"/>
      <c r="L179" s="131"/>
      <c r="M179" s="12"/>
      <c r="N179" s="166"/>
    </row>
    <row r="180" spans="1:14">
      <c r="A180" s="233"/>
      <c r="B180" s="195" t="s">
        <v>26</v>
      </c>
      <c r="C180" s="72">
        <v>1.41</v>
      </c>
      <c r="D180" s="107">
        <v>58.33</v>
      </c>
      <c r="E180" s="107">
        <v>86.38</v>
      </c>
      <c r="F180" s="12">
        <f>(D180-E180)/E180*100</f>
        <v>-32.472794628386197</v>
      </c>
      <c r="G180" s="72">
        <v>911</v>
      </c>
      <c r="H180" s="72">
        <v>108389.7</v>
      </c>
      <c r="I180" s="107">
        <v>60</v>
      </c>
      <c r="J180" s="72">
        <v>0.17</v>
      </c>
      <c r="K180" s="72">
        <v>67.209999999999994</v>
      </c>
      <c r="L180" s="107">
        <v>16.52</v>
      </c>
      <c r="M180" s="12">
        <f>(K180-L180)/L180*100</f>
        <v>306.84019370460049</v>
      </c>
      <c r="N180" s="166">
        <f>D180/D334*100</f>
        <v>0.31965785063499874</v>
      </c>
    </row>
    <row r="181" spans="1:14">
      <c r="A181" s="233"/>
      <c r="B181" s="195" t="s">
        <v>27</v>
      </c>
      <c r="C181" s="72"/>
      <c r="D181" s="72"/>
      <c r="E181" s="107"/>
      <c r="F181" s="12"/>
      <c r="G181" s="72">
        <v>2</v>
      </c>
      <c r="H181" s="72">
        <v>101.42</v>
      </c>
      <c r="I181" s="107"/>
      <c r="J181" s="72"/>
      <c r="K181" s="72"/>
      <c r="L181" s="107"/>
      <c r="M181" s="12"/>
      <c r="N181" s="166">
        <f>D181/D335*100</f>
        <v>0</v>
      </c>
    </row>
    <row r="182" spans="1:14">
      <c r="A182" s="233"/>
      <c r="B182" s="14" t="s">
        <v>28</v>
      </c>
      <c r="C182" s="75"/>
      <c r="D182" s="75"/>
      <c r="E182" s="123"/>
      <c r="F182" s="12"/>
      <c r="G182" s="75"/>
      <c r="H182" s="75"/>
      <c r="I182" s="123"/>
      <c r="J182" s="72"/>
      <c r="K182" s="72"/>
      <c r="L182" s="107"/>
      <c r="M182" s="12"/>
      <c r="N182" s="166"/>
    </row>
    <row r="183" spans="1:14">
      <c r="A183" s="233"/>
      <c r="B183" s="14" t="s">
        <v>29</v>
      </c>
      <c r="C183" s="75"/>
      <c r="D183" s="75"/>
      <c r="E183" s="123"/>
      <c r="F183" s="12"/>
      <c r="G183" s="72"/>
      <c r="H183" s="72"/>
      <c r="I183" s="107"/>
      <c r="J183" s="72"/>
      <c r="K183" s="72"/>
      <c r="L183" s="107"/>
      <c r="M183" s="12"/>
      <c r="N183" s="166">
        <f>D183/D337*100</f>
        <v>0</v>
      </c>
    </row>
    <row r="184" spans="1:14">
      <c r="A184" s="233"/>
      <c r="B184" s="14" t="s">
        <v>30</v>
      </c>
      <c r="C184" s="75"/>
      <c r="D184" s="75"/>
      <c r="E184" s="123"/>
      <c r="F184" s="12"/>
      <c r="G184" s="75">
        <v>2</v>
      </c>
      <c r="H184" s="75">
        <v>101.42</v>
      </c>
      <c r="I184" s="123"/>
      <c r="J184" s="72"/>
      <c r="K184" s="72"/>
      <c r="L184" s="107"/>
      <c r="M184" s="12"/>
      <c r="N184" s="166"/>
    </row>
    <row r="185" spans="1:14" ht="14.25" thickBot="1">
      <c r="A185" s="234"/>
      <c r="B185" s="15" t="s">
        <v>31</v>
      </c>
      <c r="C185" s="16">
        <f t="shared" ref="C185:L185" si="34">C173+C175+C176+C177+C178+C179+C180+C181</f>
        <v>160.13</v>
      </c>
      <c r="D185" s="16">
        <f>D173+D175+D176+D177+D178+D179+D180+D181</f>
        <v>1323.9199999999998</v>
      </c>
      <c r="E185" s="16">
        <f t="shared" si="34"/>
        <v>1459.4</v>
      </c>
      <c r="F185" s="17">
        <f>(D185-E185)/E185*100</f>
        <v>-9.2832670960668917</v>
      </c>
      <c r="G185" s="16">
        <f t="shared" si="34"/>
        <v>12219</v>
      </c>
      <c r="H185" s="16">
        <f t="shared" si="34"/>
        <v>954786.97</v>
      </c>
      <c r="I185" s="16">
        <f t="shared" si="34"/>
        <v>2383</v>
      </c>
      <c r="J185" s="16">
        <f t="shared" si="34"/>
        <v>125.11000000000001</v>
      </c>
      <c r="K185" s="16">
        <f>K173+K175+K176+K177+K178+K179+K180+K181</f>
        <v>606.13</v>
      </c>
      <c r="L185" s="16">
        <f t="shared" si="34"/>
        <v>598.13</v>
      </c>
      <c r="M185" s="17">
        <f>(K185-L185)/L185*100</f>
        <v>1.3375018808620198</v>
      </c>
      <c r="N185" s="167">
        <f>D185/D339*100</f>
        <v>1.0301091184158264</v>
      </c>
    </row>
    <row r="186" spans="1:14" ht="14.25" thickTop="1">
      <c r="A186" s="62"/>
      <c r="N186" s="169"/>
    </row>
    <row r="187" spans="1:14">
      <c r="A187" s="62"/>
      <c r="N187" s="169"/>
    </row>
    <row r="188" spans="1:14">
      <c r="A188" s="62"/>
      <c r="N188" s="169"/>
    </row>
    <row r="189" spans="1:14" s="57" customFormat="1" ht="18.75">
      <c r="A189" s="231" t="str">
        <f>A1</f>
        <v>2021年1-11月丹东市财产保险业务统计表</v>
      </c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</row>
    <row r="190" spans="1:14" s="57" customFormat="1" ht="14.25" thickBot="1">
      <c r="A190" s="63"/>
      <c r="B190" s="59" t="s">
        <v>0</v>
      </c>
      <c r="C190" s="58"/>
      <c r="D190" s="58"/>
      <c r="F190" s="147"/>
      <c r="G190" s="73" t="str">
        <f>G2</f>
        <v>（2021年1-11月）</v>
      </c>
      <c r="H190" s="58"/>
      <c r="I190" s="58"/>
      <c r="J190" s="58"/>
      <c r="K190" s="58"/>
      <c r="L190" s="59" t="s">
        <v>1</v>
      </c>
      <c r="M190" s="165"/>
      <c r="N190" s="147"/>
    </row>
    <row r="191" spans="1:14">
      <c r="A191" s="221" t="s">
        <v>42</v>
      </c>
      <c r="B191" s="213" t="s">
        <v>3</v>
      </c>
      <c r="C191" s="218" t="s">
        <v>4</v>
      </c>
      <c r="D191" s="218"/>
      <c r="E191" s="218"/>
      <c r="F191" s="219"/>
      <c r="G191" s="218" t="s">
        <v>5</v>
      </c>
      <c r="H191" s="218"/>
      <c r="I191" s="218" t="s">
        <v>6</v>
      </c>
      <c r="J191" s="218"/>
      <c r="K191" s="218"/>
      <c r="L191" s="218"/>
      <c r="M191" s="218"/>
      <c r="N191" s="224" t="s">
        <v>7</v>
      </c>
    </row>
    <row r="192" spans="1:14">
      <c r="A192" s="222"/>
      <c r="B192" s="58" t="s">
        <v>8</v>
      </c>
      <c r="C192" s="220" t="s">
        <v>9</v>
      </c>
      <c r="D192" s="220" t="s">
        <v>10</v>
      </c>
      <c r="E192" s="220" t="s">
        <v>11</v>
      </c>
      <c r="F192" s="148" t="s">
        <v>12</v>
      </c>
      <c r="G192" s="220" t="s">
        <v>13</v>
      </c>
      <c r="H192" s="220" t="s">
        <v>14</v>
      </c>
      <c r="I192" s="195" t="s">
        <v>13</v>
      </c>
      <c r="J192" s="220" t="s">
        <v>15</v>
      </c>
      <c r="K192" s="220"/>
      <c r="L192" s="220"/>
      <c r="M192" s="153" t="s">
        <v>12</v>
      </c>
      <c r="N192" s="225"/>
    </row>
    <row r="193" spans="1:14">
      <c r="A193" s="222"/>
      <c r="B193" s="214" t="s">
        <v>16</v>
      </c>
      <c r="C193" s="220"/>
      <c r="D193" s="220"/>
      <c r="E193" s="220"/>
      <c r="F193" s="148" t="s">
        <v>17</v>
      </c>
      <c r="G193" s="220"/>
      <c r="H193" s="220"/>
      <c r="I193" s="33" t="s">
        <v>18</v>
      </c>
      <c r="J193" s="195" t="s">
        <v>9</v>
      </c>
      <c r="K193" s="195" t="s">
        <v>10</v>
      </c>
      <c r="L193" s="195" t="s">
        <v>11</v>
      </c>
      <c r="M193" s="153" t="s">
        <v>17</v>
      </c>
      <c r="N193" s="196" t="s">
        <v>17</v>
      </c>
    </row>
    <row r="194" spans="1:14">
      <c r="A194" s="222"/>
      <c r="B194" s="195" t="s">
        <v>19</v>
      </c>
      <c r="C194" s="195">
        <v>242.178552</v>
      </c>
      <c r="D194" s="32">
        <v>1944.77683</v>
      </c>
      <c r="E194" s="32">
        <v>2443.298945</v>
      </c>
      <c r="F194" s="149">
        <f t="shared" ref="F194:F199" si="35">(D194-E194)/E194*100</f>
        <v>-20.403647945749022</v>
      </c>
      <c r="G194" s="32">
        <v>15812</v>
      </c>
      <c r="H194" s="31">
        <v>1006006.43</v>
      </c>
      <c r="I194" s="31">
        <v>2313</v>
      </c>
      <c r="J194" s="31">
        <v>53.378521000000099</v>
      </c>
      <c r="K194" s="31">
        <v>1325.682276</v>
      </c>
      <c r="L194" s="31">
        <v>564.23455100000001</v>
      </c>
      <c r="M194" s="12">
        <f t="shared" ref="M194:M206" si="36">(K194-L194)/L194*100</f>
        <v>134.9523391735718</v>
      </c>
      <c r="N194" s="166">
        <f t="shared" ref="N194:N199" si="37">D194/D327*100</f>
        <v>2.5387804997501409</v>
      </c>
    </row>
    <row r="195" spans="1:14">
      <c r="A195" s="222"/>
      <c r="B195" s="195" t="s">
        <v>20</v>
      </c>
      <c r="C195" s="195">
        <v>95.701897000000002</v>
      </c>
      <c r="D195" s="32">
        <v>641.953936</v>
      </c>
      <c r="E195" s="32">
        <v>650.70448499999998</v>
      </c>
      <c r="F195" s="149">
        <f t="shared" si="35"/>
        <v>-1.3447808032243667</v>
      </c>
      <c r="G195" s="32">
        <v>7405</v>
      </c>
      <c r="H195" s="31">
        <v>281681.80040000001</v>
      </c>
      <c r="I195" s="31">
        <v>929</v>
      </c>
      <c r="J195" s="31">
        <v>21.3007500000001</v>
      </c>
      <c r="K195" s="31">
        <v>451.61197399999998</v>
      </c>
      <c r="L195" s="31">
        <v>307.32588199999998</v>
      </c>
      <c r="M195" s="12">
        <f t="shared" si="36"/>
        <v>46.948890559110154</v>
      </c>
      <c r="N195" s="166">
        <f t="shared" si="37"/>
        <v>3.3195463340196047</v>
      </c>
    </row>
    <row r="196" spans="1:14">
      <c r="A196" s="222"/>
      <c r="B196" s="195" t="s">
        <v>21</v>
      </c>
      <c r="C196" s="195">
        <v>1.6037780000000099</v>
      </c>
      <c r="D196" s="32">
        <v>91.999059000000003</v>
      </c>
      <c r="E196" s="32">
        <v>72.638446999999999</v>
      </c>
      <c r="F196" s="149">
        <f t="shared" si="35"/>
        <v>26.653394723595898</v>
      </c>
      <c r="G196" s="32">
        <v>932</v>
      </c>
      <c r="H196" s="31">
        <v>81673.929707999996</v>
      </c>
      <c r="I196" s="31">
        <v>9</v>
      </c>
      <c r="J196" s="31">
        <v>0</v>
      </c>
      <c r="K196" s="31">
        <v>49.932561999999997</v>
      </c>
      <c r="L196" s="31">
        <v>3.3597600000000001</v>
      </c>
      <c r="M196" s="12">
        <f t="shared" si="36"/>
        <v>1386.1943114984404</v>
      </c>
      <c r="N196" s="166">
        <f t="shared" si="37"/>
        <v>2.4842652334997011</v>
      </c>
    </row>
    <row r="197" spans="1:14">
      <c r="A197" s="222"/>
      <c r="B197" s="195" t="s">
        <v>22</v>
      </c>
      <c r="C197" s="195">
        <v>1.1350039999999999</v>
      </c>
      <c r="D197" s="32">
        <v>112.136064</v>
      </c>
      <c r="E197" s="32">
        <v>9.5197579999999995</v>
      </c>
      <c r="F197" s="149">
        <f t="shared" si="35"/>
        <v>1077.9297751056279</v>
      </c>
      <c r="G197" s="32">
        <v>650</v>
      </c>
      <c r="H197" s="31">
        <v>1504902.3</v>
      </c>
      <c r="I197" s="31">
        <v>113</v>
      </c>
      <c r="J197" s="31">
        <v>3.0884999999999998</v>
      </c>
      <c r="K197" s="31">
        <v>7.9093</v>
      </c>
      <c r="L197" s="31">
        <v>0.16</v>
      </c>
      <c r="M197" s="12">
        <f t="shared" si="36"/>
        <v>4843.3125</v>
      </c>
      <c r="N197" s="166">
        <f t="shared" si="37"/>
        <v>7.9080010748996648</v>
      </c>
    </row>
    <row r="198" spans="1:14">
      <c r="A198" s="222"/>
      <c r="B198" s="195" t="s">
        <v>23</v>
      </c>
      <c r="C198" s="195">
        <v>0</v>
      </c>
      <c r="D198" s="32">
        <v>2.2075429999999998</v>
      </c>
      <c r="E198" s="32">
        <v>2.1870000000000001E-2</v>
      </c>
      <c r="F198" s="149">
        <f t="shared" si="35"/>
        <v>9993.9323273891168</v>
      </c>
      <c r="G198" s="32">
        <v>13</v>
      </c>
      <c r="H198" s="31">
        <v>520</v>
      </c>
      <c r="I198" s="31">
        <v>0</v>
      </c>
      <c r="J198" s="31">
        <v>0</v>
      </c>
      <c r="K198" s="31">
        <v>0</v>
      </c>
      <c r="L198" s="31">
        <v>18.846311</v>
      </c>
      <c r="M198" s="12"/>
      <c r="N198" s="166">
        <f t="shared" si="37"/>
        <v>0.7583140004815947</v>
      </c>
    </row>
    <row r="199" spans="1:14">
      <c r="A199" s="222"/>
      <c r="B199" s="195" t="s">
        <v>24</v>
      </c>
      <c r="C199" s="195">
        <v>8.2352439999999891</v>
      </c>
      <c r="D199" s="32">
        <v>241.815898</v>
      </c>
      <c r="E199" s="32">
        <v>234.73916299999999</v>
      </c>
      <c r="F199" s="149">
        <f t="shared" si="35"/>
        <v>3.0147227712488749</v>
      </c>
      <c r="G199" s="32">
        <v>530</v>
      </c>
      <c r="H199" s="31">
        <v>412834.49</v>
      </c>
      <c r="I199" s="31">
        <v>84</v>
      </c>
      <c r="J199" s="31">
        <v>1.4124380000000001</v>
      </c>
      <c r="K199" s="31">
        <v>34.928209000000003</v>
      </c>
      <c r="L199" s="31">
        <v>0</v>
      </c>
      <c r="M199" s="12" t="e">
        <f t="shared" si="36"/>
        <v>#DIV/0!</v>
      </c>
      <c r="N199" s="166">
        <f t="shared" si="37"/>
        <v>2.7344293203554337</v>
      </c>
    </row>
    <row r="200" spans="1:14">
      <c r="A200" s="222"/>
      <c r="B200" s="195" t="s">
        <v>25</v>
      </c>
      <c r="C200" s="195">
        <v>0</v>
      </c>
      <c r="D200" s="32">
        <v>22.407364000000001</v>
      </c>
      <c r="E200" s="32">
        <v>0</v>
      </c>
      <c r="F200" s="149"/>
      <c r="G200" s="32">
        <v>0</v>
      </c>
      <c r="H200" s="31">
        <v>0</v>
      </c>
      <c r="I200" s="31">
        <v>0</v>
      </c>
      <c r="J200" s="31">
        <v>0</v>
      </c>
      <c r="K200" s="31">
        <v>0</v>
      </c>
      <c r="L200" s="33">
        <v>121.268158</v>
      </c>
      <c r="M200" s="12"/>
      <c r="N200" s="166"/>
    </row>
    <row r="201" spans="1:14">
      <c r="A201" s="222"/>
      <c r="B201" s="195" t="s">
        <v>26</v>
      </c>
      <c r="C201" s="195">
        <v>21.640097999999998</v>
      </c>
      <c r="D201" s="32">
        <v>366.25456700000001</v>
      </c>
      <c r="E201" s="32">
        <v>464.893663</v>
      </c>
      <c r="F201" s="149">
        <f>(D201-E201)/E201*100</f>
        <v>-21.217560885530933</v>
      </c>
      <c r="G201" s="32">
        <v>5118</v>
      </c>
      <c r="H201" s="31">
        <v>2172895.48</v>
      </c>
      <c r="I201" s="31">
        <v>389</v>
      </c>
      <c r="J201" s="31">
        <v>11.146557</v>
      </c>
      <c r="K201" s="31">
        <v>166.60028600000001</v>
      </c>
      <c r="L201" s="31">
        <v>0</v>
      </c>
      <c r="M201" s="12" t="e">
        <f t="shared" si="36"/>
        <v>#DIV/0!</v>
      </c>
      <c r="N201" s="166">
        <f>D201/D334*100</f>
        <v>2.0071343677776814</v>
      </c>
    </row>
    <row r="202" spans="1:14">
      <c r="A202" s="222"/>
      <c r="B202" s="195" t="s">
        <v>27</v>
      </c>
      <c r="C202" s="195">
        <v>288.80921699999999</v>
      </c>
      <c r="D202" s="32">
        <v>3724.3720429999998</v>
      </c>
      <c r="E202" s="32">
        <v>2091.7639250000002</v>
      </c>
      <c r="F202" s="149">
        <f>(D202-E202)/E202*100</f>
        <v>78.049348613754276</v>
      </c>
      <c r="G202" s="32">
        <v>1289</v>
      </c>
      <c r="H202" s="31">
        <v>38401.200013000001</v>
      </c>
      <c r="I202" s="31">
        <v>149</v>
      </c>
      <c r="J202" s="31">
        <v>0</v>
      </c>
      <c r="K202" s="31">
        <v>546.80105000000003</v>
      </c>
      <c r="L202" s="31">
        <v>817.11647100000005</v>
      </c>
      <c r="M202" s="12">
        <f t="shared" si="36"/>
        <v>-33.081626744004282</v>
      </c>
      <c r="N202" s="166">
        <f>D202/D335*100</f>
        <v>89.903757278839379</v>
      </c>
    </row>
    <row r="203" spans="1:14">
      <c r="A203" s="222"/>
      <c r="B203" s="14" t="s">
        <v>28</v>
      </c>
      <c r="C203" s="195">
        <v>0</v>
      </c>
      <c r="D203" s="32">
        <v>0</v>
      </c>
      <c r="E203" s="32">
        <v>0</v>
      </c>
      <c r="F203" s="149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12"/>
      <c r="N203" s="166"/>
    </row>
    <row r="204" spans="1:14">
      <c r="A204" s="222"/>
      <c r="B204" s="14" t="s">
        <v>29</v>
      </c>
      <c r="C204" s="195">
        <v>0</v>
      </c>
      <c r="D204" s="32">
        <v>40.335039000000002</v>
      </c>
      <c r="E204" s="32">
        <v>35.163758000000001</v>
      </c>
      <c r="F204" s="149"/>
      <c r="G204" s="32">
        <v>12</v>
      </c>
      <c r="H204" s="31">
        <v>19037.13</v>
      </c>
      <c r="I204" s="31">
        <v>1</v>
      </c>
      <c r="J204" s="31">
        <v>0</v>
      </c>
      <c r="K204" s="31">
        <v>0</v>
      </c>
      <c r="L204" s="34">
        <v>0</v>
      </c>
      <c r="M204" s="12"/>
      <c r="N204" s="166">
        <f>D204/D337*100</f>
        <v>31.564709622912073</v>
      </c>
    </row>
    <row r="205" spans="1:14">
      <c r="A205" s="222"/>
      <c r="B205" s="14" t="s">
        <v>30</v>
      </c>
      <c r="C205" s="195">
        <v>288.80921699999999</v>
      </c>
      <c r="D205" s="32">
        <v>3684.0370039999998</v>
      </c>
      <c r="E205" s="32">
        <v>2056.6001670000001</v>
      </c>
      <c r="F205" s="149">
        <f t="shared" ref="F205:F215" si="38">(D205-E205)/E205*100</f>
        <v>79.13238864382528</v>
      </c>
      <c r="G205" s="32">
        <v>1228</v>
      </c>
      <c r="H205" s="31">
        <v>19153.070013</v>
      </c>
      <c r="I205" s="31">
        <v>148</v>
      </c>
      <c r="J205" s="31">
        <v>0</v>
      </c>
      <c r="K205" s="31">
        <v>546.80105000000003</v>
      </c>
      <c r="L205" s="31">
        <v>817.11647100000005</v>
      </c>
      <c r="M205" s="12">
        <f t="shared" si="36"/>
        <v>-33.081626744004282</v>
      </c>
      <c r="N205" s="166">
        <f>D205/D338*100</f>
        <v>99.468460598848353</v>
      </c>
    </row>
    <row r="206" spans="1:14" ht="14.25" thickBot="1">
      <c r="A206" s="223"/>
      <c r="B206" s="15" t="s">
        <v>31</v>
      </c>
      <c r="C206" s="16">
        <f>C194+C196+C197+C198+C199+C200+C201+C202</f>
        <v>563.60189300000002</v>
      </c>
      <c r="D206" s="16">
        <f t="shared" ref="D206:L206" si="39">D194+D196+D197+D198+D199+D200+D201+D202</f>
        <v>6505.969368</v>
      </c>
      <c r="E206" s="16">
        <f t="shared" si="39"/>
        <v>5316.875771</v>
      </c>
      <c r="F206" s="150">
        <f t="shared" si="38"/>
        <v>22.364517213016523</v>
      </c>
      <c r="G206" s="16">
        <f t="shared" si="39"/>
        <v>24344</v>
      </c>
      <c r="H206" s="16">
        <f>H194+H196+H197+H198+H199+H200+H201+H202</f>
        <v>5217233.8297209991</v>
      </c>
      <c r="I206" s="16">
        <f t="shared" si="39"/>
        <v>3057</v>
      </c>
      <c r="J206" s="16">
        <f t="shared" si="39"/>
        <v>69.026016000000098</v>
      </c>
      <c r="K206" s="16">
        <f t="shared" si="39"/>
        <v>2131.8536830000003</v>
      </c>
      <c r="L206" s="16">
        <f t="shared" si="39"/>
        <v>1524.9852510000001</v>
      </c>
      <c r="M206" s="17">
        <f t="shared" si="36"/>
        <v>39.795036155402144</v>
      </c>
      <c r="N206" s="167">
        <f>D206/D339*100</f>
        <v>5.0621324325569903</v>
      </c>
    </row>
    <row r="207" spans="1:14" ht="14.25" thickTop="1">
      <c r="A207" s="232" t="s">
        <v>43</v>
      </c>
      <c r="B207" s="195" t="s">
        <v>19</v>
      </c>
      <c r="C207" s="82">
        <v>28.39</v>
      </c>
      <c r="D207" s="82">
        <v>226.5</v>
      </c>
      <c r="E207" s="82">
        <v>373.29</v>
      </c>
      <c r="F207" s="156">
        <f t="shared" si="38"/>
        <v>-39.323314313268511</v>
      </c>
      <c r="G207" s="83">
        <v>1836</v>
      </c>
      <c r="H207" s="83">
        <v>143688.35999999999</v>
      </c>
      <c r="I207" s="83">
        <v>254</v>
      </c>
      <c r="J207" s="83">
        <v>22.35</v>
      </c>
      <c r="K207" s="83">
        <v>445.49</v>
      </c>
      <c r="L207" s="83">
        <v>583.11</v>
      </c>
      <c r="M207" s="12">
        <f t="shared" ref="M207:M221" si="40">(K207-L207)/L207*100</f>
        <v>-23.601035825144486</v>
      </c>
      <c r="N207" s="166">
        <f t="shared" ref="N207:N215" si="41">D207/D327*100</f>
        <v>0.29568111586017137</v>
      </c>
    </row>
    <row r="208" spans="1:14">
      <c r="A208" s="233"/>
      <c r="B208" s="195" t="s">
        <v>20</v>
      </c>
      <c r="C208" s="83">
        <v>10.16</v>
      </c>
      <c r="D208" s="83">
        <v>59.69</v>
      </c>
      <c r="E208" s="83">
        <v>87.73</v>
      </c>
      <c r="F208" s="156">
        <f t="shared" si="38"/>
        <v>-31.961700672517956</v>
      </c>
      <c r="G208" s="83">
        <v>711</v>
      </c>
      <c r="H208" s="83">
        <v>14220</v>
      </c>
      <c r="I208" s="83">
        <v>97</v>
      </c>
      <c r="J208" s="83">
        <v>0.79</v>
      </c>
      <c r="K208" s="83">
        <v>69.41</v>
      </c>
      <c r="L208" s="83">
        <v>147.72999999999999</v>
      </c>
      <c r="M208" s="12">
        <f t="shared" si="40"/>
        <v>-53.0156366344006</v>
      </c>
      <c r="N208" s="166">
        <f t="shared" si="41"/>
        <v>0.3086572253334236</v>
      </c>
    </row>
    <row r="209" spans="1:14">
      <c r="A209" s="233"/>
      <c r="B209" s="195" t="s">
        <v>21</v>
      </c>
      <c r="C209" s="83">
        <v>2.17</v>
      </c>
      <c r="D209" s="83">
        <v>4.05</v>
      </c>
      <c r="E209" s="83">
        <v>7.54</v>
      </c>
      <c r="F209" s="156">
        <f t="shared" si="38"/>
        <v>-46.286472148541122</v>
      </c>
      <c r="G209" s="83">
        <v>3</v>
      </c>
      <c r="H209" s="83">
        <v>2056.75</v>
      </c>
      <c r="I209" s="83">
        <v>2</v>
      </c>
      <c r="J209" s="83">
        <v>0</v>
      </c>
      <c r="K209" s="83">
        <v>0.6</v>
      </c>
      <c r="L209" s="83">
        <v>0.35</v>
      </c>
      <c r="M209" s="12"/>
      <c r="N209" s="166">
        <f t="shared" si="41"/>
        <v>0.10936279463112537</v>
      </c>
    </row>
    <row r="210" spans="1:14">
      <c r="A210" s="233"/>
      <c r="B210" s="195" t="s">
        <v>22</v>
      </c>
      <c r="C210" s="83">
        <v>0.04</v>
      </c>
      <c r="D210" s="83">
        <v>1.78</v>
      </c>
      <c r="E210" s="83">
        <v>1.72</v>
      </c>
      <c r="F210" s="156">
        <f t="shared" si="38"/>
        <v>3.4883720930232593</v>
      </c>
      <c r="G210" s="83">
        <v>214</v>
      </c>
      <c r="H210" s="83">
        <v>2678.55</v>
      </c>
      <c r="I210" s="83">
        <v>12</v>
      </c>
      <c r="J210" s="83">
        <v>0.31</v>
      </c>
      <c r="K210" s="83">
        <v>1.65</v>
      </c>
      <c r="L210" s="83">
        <v>2.5</v>
      </c>
      <c r="M210" s="12">
        <f t="shared" si="40"/>
        <v>-34</v>
      </c>
      <c r="N210" s="166">
        <f t="shared" si="41"/>
        <v>0.12552823249905939</v>
      </c>
    </row>
    <row r="211" spans="1:14">
      <c r="A211" s="233"/>
      <c r="B211" s="195" t="s">
        <v>23</v>
      </c>
      <c r="C211" s="83">
        <v>0</v>
      </c>
      <c r="D211" s="83">
        <v>0</v>
      </c>
      <c r="E211" s="83">
        <v>4.72</v>
      </c>
      <c r="F211" s="156">
        <f t="shared" si="38"/>
        <v>-100</v>
      </c>
      <c r="G211" s="83">
        <v>0</v>
      </c>
      <c r="H211" s="83">
        <v>-18.239999999999998</v>
      </c>
      <c r="I211" s="83">
        <v>1</v>
      </c>
      <c r="J211" s="83">
        <v>0.08</v>
      </c>
      <c r="K211" s="83">
        <v>18.32</v>
      </c>
      <c r="L211" s="83">
        <v>0</v>
      </c>
      <c r="M211" s="12"/>
      <c r="N211" s="166">
        <f t="shared" si="41"/>
        <v>0</v>
      </c>
    </row>
    <row r="212" spans="1:14">
      <c r="A212" s="233"/>
      <c r="B212" s="195" t="s">
        <v>24</v>
      </c>
      <c r="C212" s="83">
        <v>3.37</v>
      </c>
      <c r="D212" s="83">
        <v>19.39</v>
      </c>
      <c r="E212" s="83">
        <v>12.91</v>
      </c>
      <c r="F212" s="156">
        <f t="shared" si="38"/>
        <v>50.193648334624328</v>
      </c>
      <c r="G212" s="83">
        <v>19</v>
      </c>
      <c r="H212" s="83">
        <v>17219.2</v>
      </c>
      <c r="I212" s="83">
        <v>13</v>
      </c>
      <c r="J212" s="83">
        <v>1.98</v>
      </c>
      <c r="K212" s="83">
        <v>3.35</v>
      </c>
      <c r="L212" s="83">
        <v>8.5</v>
      </c>
      <c r="M212" s="12">
        <f>(K212-L212)/L212*100</f>
        <v>-60.588235294117652</v>
      </c>
      <c r="N212" s="166">
        <f t="shared" si="41"/>
        <v>0.2192601270644822</v>
      </c>
    </row>
    <row r="213" spans="1:14">
      <c r="A213" s="233"/>
      <c r="B213" s="195" t="s">
        <v>25</v>
      </c>
      <c r="C213" s="84">
        <v>0</v>
      </c>
      <c r="D213" s="84">
        <v>1838.14</v>
      </c>
      <c r="E213" s="84">
        <v>2001.17</v>
      </c>
      <c r="F213" s="156">
        <f t="shared" si="38"/>
        <v>-8.1467341605160968</v>
      </c>
      <c r="G213" s="84">
        <v>194</v>
      </c>
      <c r="H213" s="84">
        <v>21559.57</v>
      </c>
      <c r="I213" s="84">
        <v>821</v>
      </c>
      <c r="J213" s="84">
        <v>46.11</v>
      </c>
      <c r="K213" s="84">
        <v>846.28</v>
      </c>
      <c r="L213" s="84">
        <v>801.35</v>
      </c>
      <c r="M213" s="12">
        <f t="shared" si="40"/>
        <v>5.606788544331434</v>
      </c>
      <c r="N213" s="166">
        <f t="shared" si="41"/>
        <v>12.034841602485905</v>
      </c>
    </row>
    <row r="214" spans="1:14">
      <c r="A214" s="233"/>
      <c r="B214" s="195" t="s">
        <v>26</v>
      </c>
      <c r="C214" s="83">
        <v>0.08</v>
      </c>
      <c r="D214" s="83">
        <v>27.22</v>
      </c>
      <c r="E214" s="83">
        <v>17.100000000000001</v>
      </c>
      <c r="F214" s="156">
        <f t="shared" si="38"/>
        <v>59.181286549707579</v>
      </c>
      <c r="G214" s="83">
        <v>127</v>
      </c>
      <c r="H214" s="83">
        <v>33073.379999999997</v>
      </c>
      <c r="I214" s="83">
        <v>7</v>
      </c>
      <c r="J214" s="83">
        <v>0.05</v>
      </c>
      <c r="K214" s="83">
        <v>8.8800000000000008</v>
      </c>
      <c r="L214" s="83">
        <v>5.47</v>
      </c>
      <c r="M214" s="12">
        <f t="shared" si="40"/>
        <v>62.340036563071322</v>
      </c>
      <c r="N214" s="166">
        <f t="shared" si="41"/>
        <v>0.14917001018831932</v>
      </c>
    </row>
    <row r="215" spans="1:14">
      <c r="A215" s="233"/>
      <c r="B215" s="195" t="s">
        <v>27</v>
      </c>
      <c r="C215" s="85">
        <v>0.09</v>
      </c>
      <c r="D215" s="85">
        <v>1.62</v>
      </c>
      <c r="E215" s="85">
        <v>1.81</v>
      </c>
      <c r="F215" s="156">
        <f t="shared" si="38"/>
        <v>-10.49723756906077</v>
      </c>
      <c r="G215" s="85">
        <v>18</v>
      </c>
      <c r="H215" s="85">
        <v>164.7</v>
      </c>
      <c r="I215" s="85">
        <v>0</v>
      </c>
      <c r="J215" s="85">
        <v>0</v>
      </c>
      <c r="K215" s="85">
        <v>0</v>
      </c>
      <c r="L215" s="85">
        <v>0</v>
      </c>
      <c r="M215" s="12" t="e">
        <f t="shared" si="40"/>
        <v>#DIV/0!</v>
      </c>
      <c r="N215" s="166">
        <f t="shared" si="41"/>
        <v>3.9105676100608569E-2</v>
      </c>
    </row>
    <row r="216" spans="1:14">
      <c r="A216" s="233"/>
      <c r="B216" s="14" t="s">
        <v>28</v>
      </c>
      <c r="C216" s="85"/>
      <c r="D216" s="85"/>
      <c r="E216" s="85"/>
      <c r="F216" s="156"/>
      <c r="G216" s="85"/>
      <c r="H216" s="85"/>
      <c r="I216" s="85"/>
      <c r="J216" s="85"/>
      <c r="K216" s="85"/>
      <c r="L216" s="85"/>
      <c r="M216" s="12"/>
      <c r="N216" s="166"/>
    </row>
    <row r="217" spans="1:14">
      <c r="A217" s="233"/>
      <c r="B217" s="14" t="s">
        <v>29</v>
      </c>
      <c r="C217" s="85">
        <v>0.09</v>
      </c>
      <c r="D217" s="85">
        <v>1.55</v>
      </c>
      <c r="E217" s="85">
        <v>1.51</v>
      </c>
      <c r="F217" s="156">
        <f>(D217-E217)/E217*100</f>
        <v>2.6490066225165587</v>
      </c>
      <c r="G217" s="85">
        <v>16</v>
      </c>
      <c r="H217" s="85">
        <v>125.7</v>
      </c>
      <c r="I217" s="85">
        <v>0</v>
      </c>
      <c r="J217" s="85">
        <v>0</v>
      </c>
      <c r="K217" s="85">
        <v>0</v>
      </c>
      <c r="L217" s="85">
        <v>0</v>
      </c>
      <c r="M217" s="12"/>
      <c r="N217" s="166">
        <f>D217/D337*100</f>
        <v>1.2129726691354807</v>
      </c>
    </row>
    <row r="218" spans="1:14">
      <c r="A218" s="233"/>
      <c r="B218" s="14" t="s">
        <v>30</v>
      </c>
      <c r="C218" s="34"/>
      <c r="D218" s="34"/>
      <c r="E218" s="34"/>
      <c r="F218" s="149"/>
      <c r="G218" s="34"/>
      <c r="H218" s="34"/>
      <c r="I218" s="34"/>
      <c r="J218" s="34"/>
      <c r="K218" s="34"/>
      <c r="L218" s="34"/>
      <c r="M218" s="12"/>
      <c r="N218" s="166"/>
    </row>
    <row r="219" spans="1:14" ht="14.25" thickBot="1">
      <c r="A219" s="234"/>
      <c r="B219" s="15" t="s">
        <v>31</v>
      </c>
      <c r="C219" s="16">
        <f t="shared" ref="C219:L219" si="42">C207+C209+C210+C211+C212+C213+C214+C215</f>
        <v>34.14</v>
      </c>
      <c r="D219" s="16">
        <f t="shared" si="42"/>
        <v>2118.6999999999998</v>
      </c>
      <c r="E219" s="16">
        <f t="shared" si="42"/>
        <v>2420.2600000000002</v>
      </c>
      <c r="F219" s="150">
        <f>(D219-E219)/E219*100</f>
        <v>-12.459818366621784</v>
      </c>
      <c r="G219" s="16">
        <f t="shared" si="42"/>
        <v>2411</v>
      </c>
      <c r="H219" s="16">
        <f t="shared" si="42"/>
        <v>220422.27000000002</v>
      </c>
      <c r="I219" s="16">
        <f t="shared" si="42"/>
        <v>1110</v>
      </c>
      <c r="J219" s="16">
        <f t="shared" si="42"/>
        <v>70.88</v>
      </c>
      <c r="K219" s="16">
        <f t="shared" si="42"/>
        <v>1324.5700000000002</v>
      </c>
      <c r="L219" s="16">
        <f t="shared" si="42"/>
        <v>1401.28</v>
      </c>
      <c r="M219" s="17">
        <f t="shared" si="40"/>
        <v>-5.474280657684389</v>
      </c>
      <c r="N219" s="167">
        <f>D219/D339*100</f>
        <v>1.6485076055861465</v>
      </c>
    </row>
    <row r="220" spans="1:14" ht="14.25" thickTop="1">
      <c r="A220" s="232" t="s">
        <v>44</v>
      </c>
      <c r="B220" s="195" t="s">
        <v>19</v>
      </c>
      <c r="C220" s="71">
        <v>2.5</v>
      </c>
      <c r="D220" s="71">
        <v>25.33</v>
      </c>
      <c r="E220" s="71">
        <v>36.770000000000003</v>
      </c>
      <c r="F220" s="149">
        <f>(D220-E220)/E220*100</f>
        <v>-31.112319825945072</v>
      </c>
      <c r="G220" s="72">
        <v>174</v>
      </c>
      <c r="H220" s="72">
        <v>11807.53</v>
      </c>
      <c r="I220" s="72">
        <v>9</v>
      </c>
      <c r="J220" s="72">
        <v>-0.05</v>
      </c>
      <c r="K220" s="72">
        <v>1.03</v>
      </c>
      <c r="L220" s="72">
        <v>43.02</v>
      </c>
      <c r="M220" s="12">
        <f t="shared" si="40"/>
        <v>-97.605764760576477</v>
      </c>
      <c r="N220" s="166">
        <f>D220/D327*100</f>
        <v>3.3066678431514972E-2</v>
      </c>
    </row>
    <row r="221" spans="1:14">
      <c r="A221" s="233"/>
      <c r="B221" s="195" t="s">
        <v>20</v>
      </c>
      <c r="C221" s="72">
        <v>0.67</v>
      </c>
      <c r="D221" s="72">
        <v>6.21</v>
      </c>
      <c r="E221" s="72">
        <v>10.199999999999999</v>
      </c>
      <c r="F221" s="149">
        <f>(D221-E221)/E221*100</f>
        <v>-39.117647058823522</v>
      </c>
      <c r="G221" s="72">
        <v>88</v>
      </c>
      <c r="H221" s="72">
        <v>1760</v>
      </c>
      <c r="I221" s="72">
        <v>5</v>
      </c>
      <c r="J221" s="72"/>
      <c r="K221" s="72">
        <v>0.73</v>
      </c>
      <c r="L221" s="72">
        <v>11.58</v>
      </c>
      <c r="M221" s="12">
        <f t="shared" si="40"/>
        <v>-93.696027633851457</v>
      </c>
      <c r="N221" s="166">
        <f>D221/D328*100</f>
        <v>3.2111934483507465E-2</v>
      </c>
    </row>
    <row r="222" spans="1:14">
      <c r="A222" s="233"/>
      <c r="B222" s="195" t="s">
        <v>21</v>
      </c>
      <c r="C222" s="72">
        <v>0</v>
      </c>
      <c r="D222" s="72">
        <v>35.35</v>
      </c>
      <c r="E222" s="72">
        <v>36.06</v>
      </c>
      <c r="F222" s="149"/>
      <c r="G222" s="72">
        <v>16</v>
      </c>
      <c r="H222" s="72">
        <v>53345.55</v>
      </c>
      <c r="I222" s="72"/>
      <c r="J222" s="72"/>
      <c r="K222" s="72"/>
      <c r="L222" s="72">
        <v>0.85</v>
      </c>
      <c r="M222" s="12"/>
      <c r="N222" s="166">
        <f>D222/D329*100</f>
        <v>0.95456167659513158</v>
      </c>
    </row>
    <row r="223" spans="1:14">
      <c r="A223" s="233"/>
      <c r="B223" s="195" t="s">
        <v>22</v>
      </c>
      <c r="C223" s="72">
        <v>4.8099999999999996</v>
      </c>
      <c r="D223" s="72">
        <v>7.13</v>
      </c>
      <c r="E223" s="72">
        <v>0.2</v>
      </c>
      <c r="F223" s="149">
        <f>(D223-E223)/E223*100</f>
        <v>3465</v>
      </c>
      <c r="G223" s="72">
        <v>643</v>
      </c>
      <c r="H223" s="72">
        <v>4397.5200000000004</v>
      </c>
      <c r="I223" s="72">
        <v>1</v>
      </c>
      <c r="J223" s="72"/>
      <c r="K223" s="72">
        <v>2.5</v>
      </c>
      <c r="L223" s="72"/>
      <c r="M223" s="12"/>
      <c r="N223" s="166">
        <f>D223/D330*100</f>
        <v>0.50281814478555809</v>
      </c>
    </row>
    <row r="224" spans="1:14">
      <c r="A224" s="233"/>
      <c r="B224" s="195" t="s">
        <v>23</v>
      </c>
      <c r="C224" s="72"/>
      <c r="D224" s="72"/>
      <c r="E224" s="72"/>
      <c r="F224" s="149"/>
      <c r="G224" s="72"/>
      <c r="H224" s="72"/>
      <c r="I224" s="72"/>
      <c r="J224" s="72"/>
      <c r="K224" s="72"/>
      <c r="L224" s="72"/>
      <c r="M224" s="12"/>
      <c r="N224" s="166"/>
    </row>
    <row r="225" spans="1:14">
      <c r="A225" s="233"/>
      <c r="B225" s="195" t="s">
        <v>24</v>
      </c>
      <c r="C225" s="72">
        <v>11.11</v>
      </c>
      <c r="D225" s="72">
        <v>481.36</v>
      </c>
      <c r="E225" s="72">
        <v>332.53</v>
      </c>
      <c r="F225" s="149">
        <f>(D225-E225)/E225*100</f>
        <v>44.756864042342059</v>
      </c>
      <c r="G225" s="72">
        <v>1996</v>
      </c>
      <c r="H225" s="72">
        <v>91053.4</v>
      </c>
      <c r="I225" s="72">
        <v>170</v>
      </c>
      <c r="J225" s="72">
        <v>68.16</v>
      </c>
      <c r="K225" s="72">
        <v>193.59</v>
      </c>
      <c r="L225" s="72">
        <v>3.55</v>
      </c>
      <c r="M225" s="12">
        <f>(K225-L225)/L225*100</f>
        <v>5353.2394366197177</v>
      </c>
      <c r="N225" s="166">
        <f>D225/D332*100</f>
        <v>5.4431694050417301</v>
      </c>
    </row>
    <row r="226" spans="1:14">
      <c r="A226" s="233"/>
      <c r="B226" s="195" t="s">
        <v>25</v>
      </c>
      <c r="C226" s="74">
        <v>54.72</v>
      </c>
      <c r="D226" s="74">
        <v>1223.33</v>
      </c>
      <c r="E226" s="74">
        <v>2971.35</v>
      </c>
      <c r="F226" s="149">
        <f>(D226-E226)/E226*100</f>
        <v>-58.829151732377539</v>
      </c>
      <c r="G226" s="74">
        <v>309</v>
      </c>
      <c r="H226" s="74">
        <v>24367.48</v>
      </c>
      <c r="I226" s="79">
        <v>2672</v>
      </c>
      <c r="J226" s="72">
        <v>23.13</v>
      </c>
      <c r="K226" s="72">
        <v>366.75</v>
      </c>
      <c r="L226" s="79">
        <v>243.26</v>
      </c>
      <c r="M226" s="12">
        <f>(K226-L226)/L226*100</f>
        <v>50.764613993258244</v>
      </c>
      <c r="N226" s="166">
        <f>D226/D333*100</f>
        <v>8.0095002434902014</v>
      </c>
    </row>
    <row r="227" spans="1:14">
      <c r="A227" s="233"/>
      <c r="B227" s="195" t="s">
        <v>26</v>
      </c>
      <c r="C227" s="72">
        <v>7.72</v>
      </c>
      <c r="D227" s="72">
        <v>16.66</v>
      </c>
      <c r="E227" s="72">
        <v>6.66</v>
      </c>
      <c r="F227" s="149">
        <f>(D227-E227)/E227*100</f>
        <v>150.15015015015015</v>
      </c>
      <c r="G227" s="72">
        <v>147</v>
      </c>
      <c r="H227" s="72">
        <v>32264.02</v>
      </c>
      <c r="I227" s="72">
        <v>1</v>
      </c>
      <c r="J227" s="72">
        <v>0.03</v>
      </c>
      <c r="K227" s="72">
        <v>0.03</v>
      </c>
      <c r="L227" s="72"/>
      <c r="M227" s="12"/>
      <c r="N227" s="166">
        <f>D227/D334*100</f>
        <v>9.1299499255598826E-2</v>
      </c>
    </row>
    <row r="228" spans="1:14">
      <c r="A228" s="233"/>
      <c r="B228" s="195" t="s">
        <v>27</v>
      </c>
      <c r="C228" s="72">
        <v>0.02</v>
      </c>
      <c r="D228" s="72">
        <v>0.69</v>
      </c>
      <c r="E228" s="72"/>
      <c r="F228" s="149"/>
      <c r="G228" s="72">
        <v>13</v>
      </c>
      <c r="H228" s="72">
        <v>1325.57</v>
      </c>
      <c r="I228" s="72"/>
      <c r="J228" s="72"/>
      <c r="K228" s="72"/>
      <c r="L228" s="72"/>
      <c r="M228" s="12"/>
      <c r="N228" s="166"/>
    </row>
    <row r="229" spans="1:14">
      <c r="A229" s="233"/>
      <c r="B229" s="14" t="s">
        <v>28</v>
      </c>
      <c r="C229" s="75"/>
      <c r="D229" s="75"/>
      <c r="E229" s="75"/>
      <c r="F229" s="149"/>
      <c r="G229" s="75"/>
      <c r="H229" s="75"/>
      <c r="I229" s="75"/>
      <c r="J229" s="75"/>
      <c r="K229" s="75"/>
      <c r="L229" s="75"/>
      <c r="M229" s="12"/>
      <c r="N229" s="166"/>
    </row>
    <row r="230" spans="1:14">
      <c r="A230" s="233"/>
      <c r="B230" s="14" t="s">
        <v>29</v>
      </c>
      <c r="C230" s="75"/>
      <c r="D230" s="75"/>
      <c r="E230" s="75"/>
      <c r="F230" s="149"/>
      <c r="G230" s="75"/>
      <c r="H230" s="75"/>
      <c r="I230" s="75"/>
      <c r="J230" s="75"/>
      <c r="K230" s="75"/>
      <c r="L230" s="75"/>
      <c r="M230" s="12"/>
      <c r="N230" s="166"/>
    </row>
    <row r="231" spans="1:14">
      <c r="A231" s="233"/>
      <c r="B231" s="14" t="s">
        <v>30</v>
      </c>
      <c r="C231" s="75"/>
      <c r="D231" s="75"/>
      <c r="E231" s="75"/>
      <c r="F231" s="149"/>
      <c r="G231" s="75"/>
      <c r="H231" s="75"/>
      <c r="I231" s="75"/>
      <c r="J231" s="75"/>
      <c r="K231" s="75"/>
      <c r="L231" s="75"/>
      <c r="M231" s="12"/>
      <c r="N231" s="166"/>
    </row>
    <row r="232" spans="1:14" ht="14.25" thickBot="1">
      <c r="A232" s="234"/>
      <c r="B232" s="15" t="s">
        <v>31</v>
      </c>
      <c r="C232" s="16">
        <f t="shared" ref="C232:L232" si="43">C220+C222+C223+C224+C225+C226+C227+C228</f>
        <v>80.88</v>
      </c>
      <c r="D232" s="16">
        <f>D220+D222+D223+D224+D225+D226+D227+D228</f>
        <v>1789.8500000000001</v>
      </c>
      <c r="E232" s="16">
        <f t="shared" si="43"/>
        <v>3383.5699999999997</v>
      </c>
      <c r="F232" s="17">
        <f>(D232-E232)/E232*100</f>
        <v>-47.101729829736037</v>
      </c>
      <c r="G232" s="16">
        <f t="shared" si="43"/>
        <v>3298</v>
      </c>
      <c r="H232" s="16">
        <f t="shared" si="43"/>
        <v>218561.07</v>
      </c>
      <c r="I232" s="16">
        <f t="shared" si="43"/>
        <v>2853</v>
      </c>
      <c r="J232" s="16">
        <f t="shared" si="43"/>
        <v>91.27</v>
      </c>
      <c r="K232" s="16">
        <f t="shared" si="43"/>
        <v>563.9</v>
      </c>
      <c r="L232" s="16">
        <f t="shared" si="43"/>
        <v>290.68</v>
      </c>
      <c r="M232" s="17">
        <f t="shared" ref="M232" si="44">(K232-L232)/L232*100</f>
        <v>93.993394798403727</v>
      </c>
      <c r="N232" s="167">
        <f>D232/D339*100</f>
        <v>1.3926376258358262</v>
      </c>
    </row>
    <row r="233" spans="1:14" ht="14.25" thickTop="1"/>
    <row r="236" spans="1:14" s="57" customFormat="1" ht="18.75">
      <c r="A236" s="217" t="str">
        <f>A1</f>
        <v>2021年1-11月丹东市财产保险业务统计表</v>
      </c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1:14" s="57" customFormat="1" ht="14.25" thickBot="1">
      <c r="B237" s="59" t="s">
        <v>0</v>
      </c>
      <c r="C237" s="58"/>
      <c r="D237" s="58"/>
      <c r="F237" s="147"/>
      <c r="G237" s="73" t="str">
        <f>G2</f>
        <v>（2021年1-11月）</v>
      </c>
      <c r="H237" s="58"/>
      <c r="I237" s="58"/>
      <c r="J237" s="58"/>
      <c r="K237" s="58"/>
      <c r="L237" s="59" t="s">
        <v>1</v>
      </c>
      <c r="M237" s="165"/>
      <c r="N237" s="165"/>
    </row>
    <row r="238" spans="1:14">
      <c r="A238" s="221" t="s">
        <v>129</v>
      </c>
      <c r="B238" s="213" t="s">
        <v>3</v>
      </c>
      <c r="C238" s="218" t="s">
        <v>4</v>
      </c>
      <c r="D238" s="218"/>
      <c r="E238" s="218"/>
      <c r="F238" s="219"/>
      <c r="G238" s="218" t="s">
        <v>5</v>
      </c>
      <c r="H238" s="218"/>
      <c r="I238" s="218" t="s">
        <v>6</v>
      </c>
      <c r="J238" s="218"/>
      <c r="K238" s="218"/>
      <c r="L238" s="218"/>
      <c r="M238" s="218"/>
      <c r="N238" s="224" t="s">
        <v>7</v>
      </c>
    </row>
    <row r="239" spans="1:14">
      <c r="A239" s="222"/>
      <c r="B239" s="58" t="s">
        <v>8</v>
      </c>
      <c r="C239" s="220" t="s">
        <v>9</v>
      </c>
      <c r="D239" s="220" t="s">
        <v>10</v>
      </c>
      <c r="E239" s="220" t="s">
        <v>11</v>
      </c>
      <c r="F239" s="148" t="s">
        <v>12</v>
      </c>
      <c r="G239" s="220" t="s">
        <v>13</v>
      </c>
      <c r="H239" s="220" t="s">
        <v>14</v>
      </c>
      <c r="I239" s="195" t="s">
        <v>13</v>
      </c>
      <c r="J239" s="220" t="s">
        <v>15</v>
      </c>
      <c r="K239" s="220"/>
      <c r="L239" s="220"/>
      <c r="M239" s="153" t="s">
        <v>12</v>
      </c>
      <c r="N239" s="225"/>
    </row>
    <row r="240" spans="1:14">
      <c r="A240" s="222"/>
      <c r="B240" s="214" t="s">
        <v>16</v>
      </c>
      <c r="C240" s="220"/>
      <c r="D240" s="220"/>
      <c r="E240" s="220"/>
      <c r="F240" s="148" t="s">
        <v>17</v>
      </c>
      <c r="G240" s="220"/>
      <c r="H240" s="220"/>
      <c r="I240" s="33" t="s">
        <v>18</v>
      </c>
      <c r="J240" s="195" t="s">
        <v>9</v>
      </c>
      <c r="K240" s="195" t="s">
        <v>10</v>
      </c>
      <c r="L240" s="195" t="s">
        <v>11</v>
      </c>
      <c r="M240" s="153" t="s">
        <v>17</v>
      </c>
      <c r="N240" s="196" t="s">
        <v>17</v>
      </c>
    </row>
    <row r="241" spans="1:14">
      <c r="A241" s="222"/>
      <c r="B241" s="195" t="s">
        <v>19</v>
      </c>
      <c r="C241" s="32">
        <v>31.538854000000001</v>
      </c>
      <c r="D241" s="32">
        <v>457.51336700000002</v>
      </c>
      <c r="E241" s="32">
        <v>455.035281</v>
      </c>
      <c r="F241" s="149">
        <f>(D241-E241)/E241*100</f>
        <v>0.54459205768706509</v>
      </c>
      <c r="G241" s="31">
        <v>2701</v>
      </c>
      <c r="H241" s="31">
        <v>208255.5802</v>
      </c>
      <c r="I241" s="31">
        <v>630</v>
      </c>
      <c r="J241" s="31">
        <v>36.989694999999998</v>
      </c>
      <c r="K241" s="31">
        <v>525.96486600000003</v>
      </c>
      <c r="L241" s="31">
        <v>555.65337199999999</v>
      </c>
      <c r="M241" s="12">
        <f>(K241-L241)/L241*100</f>
        <v>-5.3429903418277043</v>
      </c>
      <c r="N241" s="166">
        <f>D241/D327*100</f>
        <v>0.59725414073070249</v>
      </c>
    </row>
    <row r="242" spans="1:14">
      <c r="A242" s="222"/>
      <c r="B242" s="195" t="s">
        <v>20</v>
      </c>
      <c r="C242" s="31">
        <v>9.7715240000000101</v>
      </c>
      <c r="D242" s="31">
        <v>114.178708</v>
      </c>
      <c r="E242" s="31">
        <v>107.187153</v>
      </c>
      <c r="F242" s="149">
        <f>(D242-E242)/E242*100</f>
        <v>6.5227546439264099</v>
      </c>
      <c r="G242" s="31">
        <v>1145</v>
      </c>
      <c r="H242" s="31">
        <v>22840</v>
      </c>
      <c r="I242" s="31">
        <v>249</v>
      </c>
      <c r="J242" s="31">
        <v>22.588818</v>
      </c>
      <c r="K242" s="31">
        <v>165.717219</v>
      </c>
      <c r="L242" s="31">
        <v>113.91198300000001</v>
      </c>
      <c r="M242" s="12">
        <f>(K242-L242)/L242*100</f>
        <v>45.478302313462478</v>
      </c>
      <c r="N242" s="166">
        <f>D242/D328*100</f>
        <v>0.59041854922826564</v>
      </c>
    </row>
    <row r="243" spans="1:14">
      <c r="A243" s="222"/>
      <c r="B243" s="195" t="s">
        <v>21</v>
      </c>
      <c r="C243" s="31">
        <v>1.273585</v>
      </c>
      <c r="D243" s="31">
        <v>3.0679110000000001</v>
      </c>
      <c r="E243" s="31">
        <v>14.011986</v>
      </c>
      <c r="F243" s="149">
        <f>(D243-E243)/E243*100</f>
        <v>-78.105095166381119</v>
      </c>
      <c r="G243" s="31">
        <v>2</v>
      </c>
      <c r="H243" s="31">
        <v>6926.6331300000002</v>
      </c>
      <c r="I243" s="31">
        <v>0</v>
      </c>
      <c r="J243" s="31">
        <v>0</v>
      </c>
      <c r="K243" s="31">
        <v>0</v>
      </c>
      <c r="L243" s="31">
        <v>0</v>
      </c>
      <c r="M243" s="12" t="e">
        <f>(K243-L243)/L243*100</f>
        <v>#DIV/0!</v>
      </c>
      <c r="N243" s="166">
        <f>D243/D329*100</f>
        <v>8.2843289046807544E-2</v>
      </c>
    </row>
    <row r="244" spans="1:14">
      <c r="A244" s="222"/>
      <c r="B244" s="195" t="s">
        <v>22</v>
      </c>
      <c r="C244" s="31">
        <v>0</v>
      </c>
      <c r="D244" s="31">
        <v>3.9812E-2</v>
      </c>
      <c r="E244" s="31">
        <v>9.6884999999999999E-2</v>
      </c>
      <c r="F244" s="149">
        <f>(D244-E244)/E244*100</f>
        <v>-58.907983692005985</v>
      </c>
      <c r="G244" s="31">
        <v>3</v>
      </c>
      <c r="H244" s="31">
        <v>101.44</v>
      </c>
      <c r="I244" s="31">
        <v>0</v>
      </c>
      <c r="J244" s="31">
        <v>0</v>
      </c>
      <c r="K244" s="31">
        <v>0</v>
      </c>
      <c r="L244" s="31">
        <v>8.3801E-2</v>
      </c>
      <c r="M244" s="12"/>
      <c r="N244" s="166">
        <f>D244/D330*100</f>
        <v>2.8076011192430068E-3</v>
      </c>
    </row>
    <row r="245" spans="1:14">
      <c r="A245" s="222"/>
      <c r="B245" s="195" t="s">
        <v>23</v>
      </c>
      <c r="C245" s="31">
        <v>0</v>
      </c>
      <c r="D245" s="31">
        <v>0</v>
      </c>
      <c r="E245" s="31">
        <v>0</v>
      </c>
      <c r="F245" s="149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12"/>
      <c r="N245" s="166"/>
    </row>
    <row r="246" spans="1:14">
      <c r="A246" s="222"/>
      <c r="B246" s="195" t="s">
        <v>24</v>
      </c>
      <c r="C246" s="31">
        <v>3.3638889999999999</v>
      </c>
      <c r="D246" s="31">
        <v>24.163903000000001</v>
      </c>
      <c r="E246" s="31">
        <v>6.2415079999999996</v>
      </c>
      <c r="F246" s="149">
        <f>(D246-E246)/E246*100</f>
        <v>287.14847437510298</v>
      </c>
      <c r="G246" s="31">
        <v>76</v>
      </c>
      <c r="H246" s="31">
        <v>14822.594139999999</v>
      </c>
      <c r="I246" s="31">
        <v>10</v>
      </c>
      <c r="J246" s="31">
        <v>0.104591</v>
      </c>
      <c r="K246" s="31">
        <v>1.622968</v>
      </c>
      <c r="L246" s="31">
        <v>6.5189999999999998E-2</v>
      </c>
      <c r="M246" s="12">
        <f>(K246-L246)/L246*100</f>
        <v>2389.5965638901671</v>
      </c>
      <c r="N246" s="166">
        <f>D246/D332*100</f>
        <v>0.27324293151902129</v>
      </c>
    </row>
    <row r="247" spans="1:14">
      <c r="A247" s="222"/>
      <c r="B247" s="195" t="s">
        <v>25</v>
      </c>
      <c r="C247" s="33">
        <v>0</v>
      </c>
      <c r="D247" s="33">
        <v>0</v>
      </c>
      <c r="E247" s="33">
        <v>0</v>
      </c>
      <c r="F247" s="149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12"/>
      <c r="N247" s="166"/>
    </row>
    <row r="248" spans="1:14">
      <c r="A248" s="222"/>
      <c r="B248" s="195" t="s">
        <v>26</v>
      </c>
      <c r="C248" s="31">
        <v>0.320048000000003</v>
      </c>
      <c r="D248" s="31">
        <v>17.027584999999998</v>
      </c>
      <c r="E248" s="31">
        <v>13.335169</v>
      </c>
      <c r="F248" s="149">
        <f>(D248-E248)/E248*100</f>
        <v>27.689307874538354</v>
      </c>
      <c r="G248" s="31">
        <v>92</v>
      </c>
      <c r="H248" s="31">
        <v>16995.759999999998</v>
      </c>
      <c r="I248" s="31">
        <v>28</v>
      </c>
      <c r="J248" s="31">
        <v>3.4457140000000002</v>
      </c>
      <c r="K248" s="31">
        <v>10.629192</v>
      </c>
      <c r="L248" s="31">
        <v>0.89693800000000001</v>
      </c>
      <c r="M248" s="12">
        <f t="shared" ref="M248" si="45">(K248-L248)/L248*100</f>
        <v>1085.0531474862253</v>
      </c>
      <c r="N248" s="166">
        <f>D248/D334*100</f>
        <v>9.3313924611773444E-2</v>
      </c>
    </row>
    <row r="249" spans="1:14">
      <c r="A249" s="222"/>
      <c r="B249" s="195" t="s">
        <v>27</v>
      </c>
      <c r="C249" s="31">
        <v>0</v>
      </c>
      <c r="D249" s="31">
        <v>1.460836</v>
      </c>
      <c r="E249" s="31">
        <v>0</v>
      </c>
      <c r="F249" s="149"/>
      <c r="G249" s="31">
        <v>1</v>
      </c>
      <c r="H249" s="31">
        <v>516.16214100000002</v>
      </c>
      <c r="I249" s="31">
        <v>0</v>
      </c>
      <c r="J249" s="31">
        <v>0</v>
      </c>
      <c r="K249" s="31">
        <v>0</v>
      </c>
      <c r="L249" s="31">
        <v>0</v>
      </c>
      <c r="M249" s="12"/>
      <c r="N249" s="166">
        <f>D249/D335*100</f>
        <v>3.5263567563030007E-2</v>
      </c>
    </row>
    <row r="250" spans="1:14">
      <c r="A250" s="222"/>
      <c r="B250" s="14" t="s">
        <v>28</v>
      </c>
      <c r="C250" s="34">
        <v>0</v>
      </c>
      <c r="D250" s="34">
        <v>0</v>
      </c>
      <c r="E250" s="34">
        <v>0</v>
      </c>
      <c r="F250" s="149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12"/>
      <c r="N250" s="166"/>
    </row>
    <row r="251" spans="1:14">
      <c r="A251" s="222"/>
      <c r="B251" s="14" t="s">
        <v>29</v>
      </c>
      <c r="C251" s="34">
        <v>0</v>
      </c>
      <c r="D251" s="34">
        <v>1.460836</v>
      </c>
      <c r="E251" s="34">
        <v>0</v>
      </c>
      <c r="F251" s="149"/>
      <c r="G251" s="34">
        <v>1</v>
      </c>
      <c r="H251" s="34">
        <v>516.16214100000002</v>
      </c>
      <c r="I251" s="34">
        <v>0</v>
      </c>
      <c r="J251" s="34">
        <v>0</v>
      </c>
      <c r="K251" s="34">
        <v>0</v>
      </c>
      <c r="L251" s="34">
        <v>0</v>
      </c>
      <c r="M251" s="12"/>
      <c r="N251" s="166">
        <f>D251/D337*100</f>
        <v>1.1431962207027091</v>
      </c>
    </row>
    <row r="252" spans="1:14">
      <c r="A252" s="222"/>
      <c r="B252" s="14" t="s">
        <v>30</v>
      </c>
      <c r="C252" s="34">
        <v>0</v>
      </c>
      <c r="D252" s="34">
        <v>0</v>
      </c>
      <c r="E252" s="34">
        <v>0</v>
      </c>
      <c r="F252" s="149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12"/>
      <c r="N252" s="166"/>
    </row>
    <row r="253" spans="1:14" ht="14.25" thickBot="1">
      <c r="A253" s="223"/>
      <c r="B253" s="15" t="s">
        <v>31</v>
      </c>
      <c r="C253" s="16">
        <f t="shared" ref="C253:L253" si="46">C241+C243+C244+C245+C246+C247+C248+C249</f>
        <v>36.496375999999998</v>
      </c>
      <c r="D253" s="16">
        <f t="shared" si="46"/>
        <v>503.27341399999995</v>
      </c>
      <c r="E253" s="16">
        <f>E241+E243+E244+E245+E246+E247+E248+E249</f>
        <v>488.72082899999998</v>
      </c>
      <c r="F253" s="150">
        <f>(D253-E253)/E253*100</f>
        <v>2.9776887205271878</v>
      </c>
      <c r="G253" s="16">
        <f t="shared" si="46"/>
        <v>2875</v>
      </c>
      <c r="H253" s="16">
        <f t="shared" si="46"/>
        <v>247618.16961100002</v>
      </c>
      <c r="I253" s="16">
        <f t="shared" si="46"/>
        <v>668</v>
      </c>
      <c r="J253" s="16">
        <f t="shared" si="46"/>
        <v>40.54</v>
      </c>
      <c r="K253" s="16">
        <f t="shared" si="46"/>
        <v>538.21702600000003</v>
      </c>
      <c r="L253" s="16">
        <f t="shared" si="46"/>
        <v>556.69930099999999</v>
      </c>
      <c r="M253" s="17">
        <f t="shared" ref="M253:M259" si="47">(K253-L253)/L253*100</f>
        <v>-3.3199745296608443</v>
      </c>
      <c r="N253" s="167">
        <f>D253/D339*100</f>
        <v>0.39158448608500751</v>
      </c>
    </row>
    <row r="254" spans="1:14" ht="14.25" thickTop="1">
      <c r="A254" s="232" t="s">
        <v>45</v>
      </c>
      <c r="B254" s="195" t="s">
        <v>19</v>
      </c>
      <c r="C254" s="130">
        <v>180.6558</v>
      </c>
      <c r="D254" s="130">
        <v>1304.8458000000001</v>
      </c>
      <c r="E254" s="130">
        <v>1583.7150999999999</v>
      </c>
      <c r="F254" s="149">
        <f>(D254-E254)/E254*100</f>
        <v>-17.608552194772901</v>
      </c>
      <c r="G254" s="125">
        <v>7609</v>
      </c>
      <c r="H254" s="126">
        <v>663958.2254</v>
      </c>
      <c r="I254" s="124">
        <v>1341</v>
      </c>
      <c r="J254" s="124">
        <v>51.713500000000003</v>
      </c>
      <c r="K254" s="124">
        <v>688.43690000000004</v>
      </c>
      <c r="L254" s="124">
        <v>807.60149999999999</v>
      </c>
      <c r="M254" s="12">
        <f t="shared" si="47"/>
        <v>-14.755371306269238</v>
      </c>
      <c r="N254" s="166">
        <f>D254/D327*100</f>
        <v>1.7033918859578723</v>
      </c>
    </row>
    <row r="255" spans="1:14">
      <c r="A255" s="233"/>
      <c r="B255" s="195" t="s">
        <v>20</v>
      </c>
      <c r="C255" s="124">
        <v>36.938699999999997</v>
      </c>
      <c r="D255" s="124">
        <v>279.34879999999998</v>
      </c>
      <c r="E255" s="124">
        <v>233.78460000000001</v>
      </c>
      <c r="F255" s="149">
        <f>(D255-E255)/E255*100</f>
        <v>19.489820971954515</v>
      </c>
      <c r="G255" s="127">
        <v>3412</v>
      </c>
      <c r="H255" s="128">
        <v>68240</v>
      </c>
      <c r="I255" s="124">
        <v>433</v>
      </c>
      <c r="J255" s="124">
        <v>18.783899999999999</v>
      </c>
      <c r="K255" s="124">
        <v>166.10230000000001</v>
      </c>
      <c r="L255" s="124">
        <v>164.71129999999999</v>
      </c>
      <c r="M255" s="12">
        <f t="shared" si="47"/>
        <v>0.84450793600683116</v>
      </c>
      <c r="N255" s="166">
        <f>D255/D328*100</f>
        <v>1.4445137461588453</v>
      </c>
    </row>
    <row r="256" spans="1:14">
      <c r="A256" s="233"/>
      <c r="B256" s="195" t="s">
        <v>21</v>
      </c>
      <c r="C256" s="124">
        <v>0</v>
      </c>
      <c r="D256" s="124">
        <v>88.414699999999996</v>
      </c>
      <c r="E256" s="124">
        <v>55.146599999999999</v>
      </c>
      <c r="F256" s="149">
        <f>(D256-E256)/E256*100</f>
        <v>60.326656584449445</v>
      </c>
      <c r="G256" s="124">
        <v>14</v>
      </c>
      <c r="H256" s="23">
        <v>132594.18590000001</v>
      </c>
      <c r="I256" s="124">
        <v>8</v>
      </c>
      <c r="J256" s="124">
        <v>4.3510999999999997</v>
      </c>
      <c r="K256" s="124">
        <v>20.043600000000001</v>
      </c>
      <c r="L256" s="124">
        <v>10.5944</v>
      </c>
      <c r="M256" s="12">
        <f t="shared" si="47"/>
        <v>89.190515744166746</v>
      </c>
      <c r="N256" s="166">
        <f>D256/D329*100</f>
        <v>2.3874762169068053</v>
      </c>
    </row>
    <row r="257" spans="1:14">
      <c r="A257" s="233"/>
      <c r="B257" s="195" t="s">
        <v>22</v>
      </c>
      <c r="C257" s="124">
        <v>6.4199999999999993E-2</v>
      </c>
      <c r="D257" s="124">
        <v>0.7389</v>
      </c>
      <c r="E257" s="124">
        <v>0.1993</v>
      </c>
      <c r="F257" s="149">
        <f>(D257-E257)/E257*100</f>
        <v>270.74761665830403</v>
      </c>
      <c r="G257" s="124">
        <v>177</v>
      </c>
      <c r="H257" s="124">
        <v>3388.01</v>
      </c>
      <c r="I257" s="124">
        <v>6</v>
      </c>
      <c r="J257" s="124">
        <v>0.19</v>
      </c>
      <c r="K257" s="124">
        <v>1.63</v>
      </c>
      <c r="L257" s="124">
        <v>0.48</v>
      </c>
      <c r="M257" s="12">
        <f t="shared" si="47"/>
        <v>239.58333333333331</v>
      </c>
      <c r="N257" s="166">
        <f>D257/D330*100</f>
        <v>5.2108320782896053E-2</v>
      </c>
    </row>
    <row r="258" spans="1:14">
      <c r="A258" s="233"/>
      <c r="B258" s="195" t="s">
        <v>23</v>
      </c>
      <c r="C258" s="124">
        <v>2.69E-2</v>
      </c>
      <c r="D258" s="124">
        <v>3.5200000000000002E-2</v>
      </c>
      <c r="E258" s="124">
        <v>0</v>
      </c>
      <c r="F258" s="149"/>
      <c r="G258" s="124">
        <v>1</v>
      </c>
      <c r="H258" s="124">
        <v>49.688400000000001</v>
      </c>
      <c r="I258" s="124">
        <v>1</v>
      </c>
      <c r="J258" s="124">
        <v>0</v>
      </c>
      <c r="K258" s="124">
        <v>11.5722</v>
      </c>
      <c r="L258" s="124">
        <v>0</v>
      </c>
      <c r="M258" s="12" t="e">
        <f t="shared" si="47"/>
        <v>#DIV/0!</v>
      </c>
      <c r="N258" s="166"/>
    </row>
    <row r="259" spans="1:14">
      <c r="A259" s="233"/>
      <c r="B259" s="195" t="s">
        <v>24</v>
      </c>
      <c r="C259" s="124">
        <v>5.5815999999999999</v>
      </c>
      <c r="D259" s="124">
        <v>216.40809999999999</v>
      </c>
      <c r="E259" s="124">
        <v>163.00559999999999</v>
      </c>
      <c r="F259" s="149">
        <f>(D259-E259)/E259*100</f>
        <v>32.761144402400902</v>
      </c>
      <c r="G259" s="124">
        <v>40</v>
      </c>
      <c r="H259" s="124">
        <v>241387.98</v>
      </c>
      <c r="I259" s="124">
        <v>104</v>
      </c>
      <c r="J259" s="124">
        <v>2.3708</v>
      </c>
      <c r="K259" s="124">
        <v>77.399199999999993</v>
      </c>
      <c r="L259" s="124">
        <v>64.488399999999999</v>
      </c>
      <c r="M259" s="12">
        <f t="shared" si="47"/>
        <v>20.020344744171037</v>
      </c>
      <c r="N259" s="166">
        <f>D259/D332*100</f>
        <v>2.4471205520259494</v>
      </c>
    </row>
    <row r="260" spans="1:14">
      <c r="A260" s="233"/>
      <c r="B260" s="195" t="s">
        <v>25</v>
      </c>
      <c r="C260" s="124"/>
      <c r="D260" s="124"/>
      <c r="E260" s="124"/>
      <c r="F260" s="149"/>
      <c r="G260" s="124"/>
      <c r="H260" s="124"/>
      <c r="I260" s="124"/>
      <c r="J260" s="124"/>
      <c r="K260" s="124"/>
      <c r="L260" s="124"/>
      <c r="M260" s="12"/>
      <c r="N260" s="166"/>
    </row>
    <row r="261" spans="1:14">
      <c r="A261" s="233"/>
      <c r="B261" s="195" t="s">
        <v>26</v>
      </c>
      <c r="C261" s="124">
        <v>0.49109999999999998</v>
      </c>
      <c r="D261" s="124">
        <v>19.9636</v>
      </c>
      <c r="E261" s="124">
        <v>32.272199999999998</v>
      </c>
      <c r="F261" s="149">
        <f>(D261-E261)/E261*100</f>
        <v>-38.13994707519165</v>
      </c>
      <c r="G261" s="124">
        <v>472</v>
      </c>
      <c r="H261" s="124">
        <v>31136.9</v>
      </c>
      <c r="I261" s="124">
        <v>55</v>
      </c>
      <c r="J261" s="124">
        <v>2.4386000000000001</v>
      </c>
      <c r="K261" s="124">
        <v>19.9877</v>
      </c>
      <c r="L261" s="124">
        <v>12.623200000000001</v>
      </c>
      <c r="M261" s="12">
        <f>(K261-L261)/L261*100</f>
        <v>58.340991190823246</v>
      </c>
      <c r="N261" s="166">
        <f>D261/D334*100</f>
        <v>0.10940376250534649</v>
      </c>
    </row>
    <row r="262" spans="1:14">
      <c r="A262" s="233"/>
      <c r="B262" s="195" t="s">
        <v>27</v>
      </c>
      <c r="C262" s="30">
        <v>0</v>
      </c>
      <c r="D262" s="30">
        <v>0</v>
      </c>
      <c r="E262" s="29">
        <v>0</v>
      </c>
      <c r="F262" s="149"/>
      <c r="G262" s="124">
        <v>0</v>
      </c>
      <c r="H262" s="129">
        <v>0</v>
      </c>
      <c r="I262" s="124">
        <v>0</v>
      </c>
      <c r="J262" s="124">
        <v>0</v>
      </c>
      <c r="K262" s="124">
        <v>0</v>
      </c>
      <c r="L262" s="124">
        <v>0</v>
      </c>
      <c r="M262" s="12"/>
      <c r="N262" s="166"/>
    </row>
    <row r="263" spans="1:14">
      <c r="A263" s="233"/>
      <c r="B263" s="14" t="s">
        <v>28</v>
      </c>
      <c r="C263" s="34"/>
      <c r="D263" s="34"/>
      <c r="E263" s="34"/>
      <c r="F263" s="149"/>
      <c r="G263" s="41"/>
      <c r="H263" s="41"/>
      <c r="I263" s="41"/>
      <c r="J263" s="41"/>
      <c r="K263" s="41"/>
      <c r="L263" s="41"/>
      <c r="M263" s="12"/>
      <c r="N263" s="166"/>
    </row>
    <row r="264" spans="1:14">
      <c r="A264" s="233"/>
      <c r="B264" s="14" t="s">
        <v>29</v>
      </c>
      <c r="C264" s="41">
        <v>0</v>
      </c>
      <c r="D264" s="41">
        <v>0</v>
      </c>
      <c r="E264" s="41">
        <v>0.1981</v>
      </c>
      <c r="F264" s="149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12"/>
      <c r="N264" s="166"/>
    </row>
    <row r="265" spans="1:14">
      <c r="A265" s="233"/>
      <c r="B265" s="14" t="s">
        <v>30</v>
      </c>
      <c r="C265" s="41"/>
      <c r="D265" s="41"/>
      <c r="E265" s="41"/>
      <c r="F265" s="149"/>
      <c r="G265" s="41"/>
      <c r="H265" s="41"/>
      <c r="I265" s="41"/>
      <c r="J265" s="41"/>
      <c r="K265" s="41"/>
      <c r="L265" s="41"/>
      <c r="M265" s="12"/>
      <c r="N265" s="166"/>
    </row>
    <row r="266" spans="1:14" ht="14.25" thickBot="1">
      <c r="A266" s="234"/>
      <c r="B266" s="15" t="s">
        <v>31</v>
      </c>
      <c r="C266" s="16">
        <f t="shared" ref="C266:L266" si="48">C254+C256+C257+C258+C259+C260+C261+C262</f>
        <v>186.81960000000001</v>
      </c>
      <c r="D266" s="16">
        <f t="shared" si="48"/>
        <v>1630.4063000000001</v>
      </c>
      <c r="E266" s="16">
        <f t="shared" si="48"/>
        <v>1834.3388</v>
      </c>
      <c r="F266" s="150">
        <f>(D266-E266)/E266*100</f>
        <v>-11.11749367128907</v>
      </c>
      <c r="G266" s="16">
        <f t="shared" si="48"/>
        <v>8313</v>
      </c>
      <c r="H266" s="16">
        <f>H254+H256+H257+H258+H259+H260+H261+H262</f>
        <v>1072514.9897</v>
      </c>
      <c r="I266" s="16">
        <f t="shared" si="48"/>
        <v>1515</v>
      </c>
      <c r="J266" s="16">
        <f t="shared" si="48"/>
        <v>61.064000000000007</v>
      </c>
      <c r="K266" s="16">
        <f t="shared" si="48"/>
        <v>819.06959999999992</v>
      </c>
      <c r="L266" s="16">
        <f t="shared" si="48"/>
        <v>895.78749999999991</v>
      </c>
      <c r="M266" s="17">
        <f>(K266-L266)/L266*100</f>
        <v>-8.5642967779746861</v>
      </c>
      <c r="N266" s="167">
        <f>D266/D339*100</f>
        <v>1.2685784612005329</v>
      </c>
    </row>
    <row r="267" spans="1:14" ht="14.25" thickTop="1">
      <c r="A267" s="232" t="s">
        <v>46</v>
      </c>
      <c r="B267" s="195" t="s">
        <v>19</v>
      </c>
      <c r="C267" s="71">
        <v>49.18</v>
      </c>
      <c r="D267" s="71">
        <v>423.14</v>
      </c>
      <c r="E267" s="71">
        <v>769.59</v>
      </c>
      <c r="F267" s="12">
        <f>(D267-E267)/E267*100</f>
        <v>-45.017476838316512</v>
      </c>
      <c r="G267" s="72">
        <v>4191</v>
      </c>
      <c r="H267" s="72">
        <v>308557.12</v>
      </c>
      <c r="I267" s="72">
        <v>553</v>
      </c>
      <c r="J267" s="72">
        <v>21.99</v>
      </c>
      <c r="K267" s="72">
        <v>286.2</v>
      </c>
      <c r="L267" s="72">
        <v>523.37</v>
      </c>
      <c r="M267" s="12">
        <f>(K267-L267)/L267*100</f>
        <v>-45.315933278560102</v>
      </c>
      <c r="N267" s="166">
        <f t="shared" ref="N267:N272" si="49">D267/D327*100</f>
        <v>0.55238193097162436</v>
      </c>
    </row>
    <row r="268" spans="1:14">
      <c r="A268" s="233"/>
      <c r="B268" s="195" t="s">
        <v>20</v>
      </c>
      <c r="C268" s="72">
        <v>18.32</v>
      </c>
      <c r="D268" s="72">
        <v>90.08</v>
      </c>
      <c r="E268" s="72">
        <v>111.12</v>
      </c>
      <c r="F268" s="12">
        <f>(D268-E268)/E268*100</f>
        <v>-18.93448524118071</v>
      </c>
      <c r="G268" s="72">
        <v>1199</v>
      </c>
      <c r="H268" s="72">
        <v>19780</v>
      </c>
      <c r="I268" s="72">
        <v>104</v>
      </c>
      <c r="J268" s="72">
        <v>2.4300000000000002</v>
      </c>
      <c r="K268" s="72">
        <v>52.12</v>
      </c>
      <c r="L268" s="72">
        <v>117.18</v>
      </c>
      <c r="M268" s="12">
        <f t="shared" ref="M268:M272" si="50">(K268-L268)/L268*100</f>
        <v>-55.521420037549078</v>
      </c>
      <c r="N268" s="166">
        <f t="shared" si="49"/>
        <v>0.46580403514884899</v>
      </c>
    </row>
    <row r="269" spans="1:14">
      <c r="A269" s="233"/>
      <c r="B269" s="195" t="s">
        <v>21</v>
      </c>
      <c r="C269" s="72"/>
      <c r="D269" s="72">
        <v>11.75</v>
      </c>
      <c r="E269" s="72">
        <v>49.16</v>
      </c>
      <c r="F269" s="12">
        <f>(D269-E269)/E269*100</f>
        <v>-76.098454027664758</v>
      </c>
      <c r="G269" s="72">
        <v>5</v>
      </c>
      <c r="H269" s="72">
        <v>35268.089999999997</v>
      </c>
      <c r="I269" s="72">
        <v>1</v>
      </c>
      <c r="J269" s="72"/>
      <c r="K269" s="72">
        <v>2.4900000000000002</v>
      </c>
      <c r="L269" s="72"/>
      <c r="M269" s="12" t="e">
        <f t="shared" si="50"/>
        <v>#DIV/0!</v>
      </c>
      <c r="N269" s="166">
        <f t="shared" si="49"/>
        <v>0.31728712022610456</v>
      </c>
    </row>
    <row r="270" spans="1:14">
      <c r="A270" s="233"/>
      <c r="B270" s="195" t="s">
        <v>22</v>
      </c>
      <c r="C270" s="72"/>
      <c r="D270" s="72"/>
      <c r="E270" s="72">
        <v>4.1999999999999997E-3</v>
      </c>
      <c r="F270" s="12"/>
      <c r="G270" s="72"/>
      <c r="H270" s="72"/>
      <c r="I270" s="72"/>
      <c r="J270" s="72"/>
      <c r="K270" s="72"/>
      <c r="L270" s="72"/>
      <c r="M270" s="12"/>
      <c r="N270" s="166">
        <f t="shared" si="49"/>
        <v>0</v>
      </c>
    </row>
    <row r="271" spans="1:14">
      <c r="A271" s="233"/>
      <c r="B271" s="195" t="s">
        <v>23</v>
      </c>
      <c r="C271" s="72">
        <v>0.21</v>
      </c>
      <c r="D271" s="72">
        <v>1.2</v>
      </c>
      <c r="E271" s="72">
        <v>1.48</v>
      </c>
      <c r="F271" s="12"/>
      <c r="G271" s="72">
        <v>6</v>
      </c>
      <c r="H271" s="72">
        <v>876.04</v>
      </c>
      <c r="I271" s="72"/>
      <c r="J271" s="72"/>
      <c r="K271" s="72"/>
      <c r="L271" s="72"/>
      <c r="M271" s="12"/>
      <c r="N271" s="166">
        <f t="shared" si="49"/>
        <v>0.41221249170589824</v>
      </c>
    </row>
    <row r="272" spans="1:14">
      <c r="A272" s="233"/>
      <c r="B272" s="195" t="s">
        <v>24</v>
      </c>
      <c r="C272" s="72">
        <v>0.38</v>
      </c>
      <c r="D272" s="72">
        <v>10.6</v>
      </c>
      <c r="E272" s="72">
        <v>47.1</v>
      </c>
      <c r="F272" s="12">
        <f>(D272-E272)/E272*100</f>
        <v>-77.494692144373673</v>
      </c>
      <c r="G272" s="72">
        <v>28</v>
      </c>
      <c r="H272" s="72">
        <v>35604.769999999997</v>
      </c>
      <c r="I272" s="72">
        <v>10</v>
      </c>
      <c r="J272" s="72">
        <v>0.35</v>
      </c>
      <c r="K272" s="72">
        <v>16.739999999999998</v>
      </c>
      <c r="L272" s="72">
        <v>54.18</v>
      </c>
      <c r="M272" s="12">
        <f t="shared" si="50"/>
        <v>-69.102990033222582</v>
      </c>
      <c r="N272" s="166">
        <f t="shared" si="49"/>
        <v>0.11986371051487936</v>
      </c>
    </row>
    <row r="273" spans="1:14">
      <c r="A273" s="233"/>
      <c r="B273" s="195" t="s">
        <v>25</v>
      </c>
      <c r="C273" s="74"/>
      <c r="D273" s="74"/>
      <c r="E273" s="74"/>
      <c r="F273" s="12"/>
      <c r="G273" s="74"/>
      <c r="H273" s="74"/>
      <c r="I273" s="74"/>
      <c r="J273" s="74"/>
      <c r="K273" s="74"/>
      <c r="L273" s="74"/>
      <c r="M273" s="12"/>
      <c r="N273" s="166"/>
    </row>
    <row r="274" spans="1:14">
      <c r="A274" s="233"/>
      <c r="B274" s="195" t="s">
        <v>26</v>
      </c>
      <c r="C274" s="72">
        <v>0.46</v>
      </c>
      <c r="D274" s="72">
        <v>17.5</v>
      </c>
      <c r="E274" s="72">
        <v>23.41</v>
      </c>
      <c r="F274" s="12">
        <f>(D274-E274)/E274*100</f>
        <v>-25.245621529260998</v>
      </c>
      <c r="G274" s="72">
        <v>604</v>
      </c>
      <c r="H274" s="72">
        <v>92046.57</v>
      </c>
      <c r="I274" s="72">
        <v>8</v>
      </c>
      <c r="J274" s="72">
        <v>0.15</v>
      </c>
      <c r="K274" s="72">
        <v>4.5999999999999996</v>
      </c>
      <c r="L274" s="72">
        <v>0.33</v>
      </c>
      <c r="M274" s="12">
        <f>(K274-L274)/L274*100</f>
        <v>1293.9393939393938</v>
      </c>
      <c r="N274" s="166">
        <f>D274/D334*100</f>
        <v>9.5902835352519769E-2</v>
      </c>
    </row>
    <row r="275" spans="1:14">
      <c r="A275" s="233"/>
      <c r="B275" s="195" t="s">
        <v>27</v>
      </c>
      <c r="C275" s="72"/>
      <c r="D275" s="72"/>
      <c r="E275" s="72"/>
      <c r="F275" s="12"/>
      <c r="G275" s="72"/>
      <c r="H275" s="72"/>
      <c r="I275" s="72"/>
      <c r="J275" s="72"/>
      <c r="K275" s="72"/>
      <c r="L275" s="72"/>
      <c r="M275" s="12"/>
      <c r="N275" s="166"/>
    </row>
    <row r="276" spans="1:14">
      <c r="A276" s="233"/>
      <c r="B276" s="14" t="s">
        <v>28</v>
      </c>
      <c r="C276" s="75"/>
      <c r="D276" s="75"/>
      <c r="E276" s="75"/>
      <c r="F276" s="12"/>
      <c r="G276" s="75"/>
      <c r="H276" s="75"/>
      <c r="I276" s="75"/>
      <c r="J276" s="75"/>
      <c r="K276" s="75"/>
      <c r="L276" s="75"/>
      <c r="M276" s="12"/>
      <c r="N276" s="166"/>
    </row>
    <row r="277" spans="1:14">
      <c r="A277" s="233"/>
      <c r="B277" s="14" t="s">
        <v>29</v>
      </c>
      <c r="C277" s="75"/>
      <c r="D277" s="75"/>
      <c r="E277" s="75"/>
      <c r="F277" s="12"/>
      <c r="G277" s="75"/>
      <c r="H277" s="75"/>
      <c r="I277" s="75"/>
      <c r="J277" s="75"/>
      <c r="K277" s="75"/>
      <c r="L277" s="75"/>
      <c r="M277" s="12"/>
      <c r="N277" s="166"/>
    </row>
    <row r="278" spans="1:14">
      <c r="A278" s="233"/>
      <c r="B278" s="14" t="s">
        <v>30</v>
      </c>
      <c r="C278" s="75"/>
      <c r="D278" s="75"/>
      <c r="E278" s="75"/>
      <c r="F278" s="12"/>
      <c r="G278" s="75"/>
      <c r="H278" s="75"/>
      <c r="I278" s="75"/>
      <c r="J278" s="75"/>
      <c r="K278" s="75"/>
      <c r="L278" s="75"/>
      <c r="M278" s="12"/>
      <c r="N278" s="166"/>
    </row>
    <row r="279" spans="1:14" ht="14.25" thickBot="1">
      <c r="A279" s="234"/>
      <c r="B279" s="15" t="s">
        <v>31</v>
      </c>
      <c r="C279" s="16">
        <f>C267+C269+C270+C271+C272+C273+C274+C275</f>
        <v>50.230000000000004</v>
      </c>
      <c r="D279" s="16">
        <f t="shared" ref="D279:L279" si="51">D267+D269+D270+D271+D272+D273+D274+D275</f>
        <v>464.19</v>
      </c>
      <c r="E279" s="16">
        <f t="shared" si="51"/>
        <v>890.74419999999998</v>
      </c>
      <c r="F279" s="17">
        <f>(D279-E279)/E279*100</f>
        <v>-47.887395730446521</v>
      </c>
      <c r="G279" s="16">
        <f t="shared" si="51"/>
        <v>4834</v>
      </c>
      <c r="H279" s="16">
        <f t="shared" si="51"/>
        <v>472352.58999999997</v>
      </c>
      <c r="I279" s="16">
        <f t="shared" si="51"/>
        <v>572</v>
      </c>
      <c r="J279" s="16">
        <f t="shared" si="51"/>
        <v>22.49</v>
      </c>
      <c r="K279" s="16">
        <f t="shared" si="51"/>
        <v>310.03000000000003</v>
      </c>
      <c r="L279" s="16">
        <f t="shared" si="51"/>
        <v>577.88</v>
      </c>
      <c r="M279" s="17">
        <f t="shared" ref="M279" si="52">(K279-L279)/L279*100</f>
        <v>-46.350453381324833</v>
      </c>
      <c r="N279" s="167">
        <f>D279/D339*100</f>
        <v>0.36117465683533934</v>
      </c>
    </row>
    <row r="280" spans="1:14" ht="14.25" thickTop="1">
      <c r="A280" s="64"/>
      <c r="B280" s="65"/>
      <c r="C280" s="66"/>
      <c r="D280" s="66"/>
      <c r="E280" s="66"/>
      <c r="F280" s="157"/>
      <c r="G280" s="66"/>
      <c r="H280" s="66"/>
      <c r="I280" s="66"/>
      <c r="J280" s="66"/>
      <c r="K280" s="66"/>
      <c r="L280" s="66"/>
      <c r="M280" s="157"/>
      <c r="N280" s="147"/>
    </row>
    <row r="281" spans="1:14">
      <c r="A281" s="86"/>
      <c r="B281" s="86"/>
      <c r="C281" s="86"/>
      <c r="D281" s="86"/>
      <c r="E281" s="86"/>
      <c r="F281" s="158"/>
      <c r="G281" s="86"/>
      <c r="H281" s="86"/>
      <c r="I281" s="86"/>
      <c r="J281" s="86"/>
      <c r="K281" s="86"/>
      <c r="L281" s="86"/>
      <c r="M281" s="158"/>
      <c r="N281" s="158"/>
    </row>
    <row r="282" spans="1:14">
      <c r="A282" s="86"/>
      <c r="B282" s="86"/>
      <c r="C282" s="86"/>
      <c r="D282" s="86"/>
      <c r="E282" s="86"/>
      <c r="F282" s="158"/>
      <c r="G282" s="86"/>
      <c r="H282" s="86"/>
      <c r="I282" s="86"/>
      <c r="J282" s="86"/>
      <c r="K282" s="86"/>
      <c r="L282" s="86"/>
      <c r="M282" s="158"/>
      <c r="N282" s="158"/>
    </row>
    <row r="283" spans="1:14" ht="18.75">
      <c r="A283" s="217" t="str">
        <f>A1</f>
        <v>2021年1-11月丹东市财产保险业务统计表</v>
      </c>
      <c r="B283" s="217"/>
      <c r="C283" s="217"/>
      <c r="D283" s="217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</row>
    <row r="284" spans="1:14" ht="14.25" thickBot="1">
      <c r="A284" s="57"/>
      <c r="B284" s="59" t="s">
        <v>0</v>
      </c>
      <c r="C284" s="58"/>
      <c r="D284" s="58"/>
      <c r="E284" s="57"/>
      <c r="F284" s="147"/>
      <c r="G284" s="73" t="str">
        <f>G2</f>
        <v>（2021年1-11月）</v>
      </c>
      <c r="H284" s="58"/>
      <c r="I284" s="58"/>
      <c r="J284" s="58"/>
      <c r="K284" s="58"/>
      <c r="L284" s="59" t="s">
        <v>1</v>
      </c>
      <c r="M284" s="165"/>
      <c r="N284" s="165"/>
    </row>
    <row r="285" spans="1:14">
      <c r="A285" s="236" t="s">
        <v>91</v>
      </c>
      <c r="B285" s="213" t="s">
        <v>3</v>
      </c>
      <c r="C285" s="218" t="s">
        <v>4</v>
      </c>
      <c r="D285" s="218"/>
      <c r="E285" s="218"/>
      <c r="F285" s="219"/>
      <c r="G285" s="218" t="s">
        <v>5</v>
      </c>
      <c r="H285" s="218"/>
      <c r="I285" s="218" t="s">
        <v>6</v>
      </c>
      <c r="J285" s="218"/>
      <c r="K285" s="218"/>
      <c r="L285" s="218"/>
      <c r="M285" s="218"/>
      <c r="N285" s="224" t="s">
        <v>7</v>
      </c>
    </row>
    <row r="286" spans="1:14">
      <c r="A286" s="233"/>
      <c r="B286" s="58" t="s">
        <v>8</v>
      </c>
      <c r="C286" s="220" t="s">
        <v>9</v>
      </c>
      <c r="D286" s="220" t="s">
        <v>10</v>
      </c>
      <c r="E286" s="220" t="s">
        <v>11</v>
      </c>
      <c r="F286" s="148" t="s">
        <v>12</v>
      </c>
      <c r="G286" s="220" t="s">
        <v>13</v>
      </c>
      <c r="H286" s="220" t="s">
        <v>14</v>
      </c>
      <c r="I286" s="195" t="s">
        <v>13</v>
      </c>
      <c r="J286" s="220" t="s">
        <v>15</v>
      </c>
      <c r="K286" s="220"/>
      <c r="L286" s="220"/>
      <c r="M286" s="153" t="s">
        <v>12</v>
      </c>
      <c r="N286" s="225"/>
    </row>
    <row r="287" spans="1:14">
      <c r="A287" s="233"/>
      <c r="B287" s="214" t="s">
        <v>16</v>
      </c>
      <c r="C287" s="220"/>
      <c r="D287" s="220"/>
      <c r="E287" s="220"/>
      <c r="F287" s="148" t="s">
        <v>17</v>
      </c>
      <c r="G287" s="220"/>
      <c r="H287" s="220"/>
      <c r="I287" s="33" t="s">
        <v>18</v>
      </c>
      <c r="J287" s="195" t="s">
        <v>9</v>
      </c>
      <c r="K287" s="195" t="s">
        <v>10</v>
      </c>
      <c r="L287" s="195" t="s">
        <v>11</v>
      </c>
      <c r="M287" s="153" t="s">
        <v>17</v>
      </c>
      <c r="N287" s="196" t="s">
        <v>17</v>
      </c>
    </row>
    <row r="288" spans="1:14">
      <c r="A288" s="233"/>
      <c r="B288" s="195" t="s">
        <v>19</v>
      </c>
      <c r="C288" s="19">
        <v>52.41</v>
      </c>
      <c r="D288" s="19">
        <v>245.98</v>
      </c>
      <c r="E288" s="19">
        <v>398.59</v>
      </c>
      <c r="F288" s="12">
        <f>(D288-E288)/E288*100</f>
        <v>-38.287463308161271</v>
      </c>
      <c r="G288" s="20">
        <v>2056</v>
      </c>
      <c r="H288" s="20">
        <v>165845.23000000001</v>
      </c>
      <c r="I288" s="20">
        <v>193</v>
      </c>
      <c r="J288" s="20">
        <v>10.02</v>
      </c>
      <c r="K288" s="20">
        <v>192.11</v>
      </c>
      <c r="L288" s="20">
        <v>367.89</v>
      </c>
      <c r="M288" s="12">
        <f>(K288-L288)/L288*100</f>
        <v>-47.780586588382391</v>
      </c>
      <c r="N288" s="166">
        <f>D288/D327*100</f>
        <v>0.32111099725953623</v>
      </c>
    </row>
    <row r="289" spans="1:14">
      <c r="A289" s="233"/>
      <c r="B289" s="195" t="s">
        <v>20</v>
      </c>
      <c r="C289" s="20">
        <v>22.53</v>
      </c>
      <c r="D289" s="20">
        <v>58.23</v>
      </c>
      <c r="E289" s="20">
        <v>3.02</v>
      </c>
      <c r="F289" s="12">
        <f>(D289-E289)/E289*100</f>
        <v>1828.1456953642382</v>
      </c>
      <c r="G289" s="20">
        <v>660</v>
      </c>
      <c r="H289" s="20">
        <v>14140</v>
      </c>
      <c r="I289" s="20">
        <v>14</v>
      </c>
      <c r="J289" s="20">
        <v>0.36</v>
      </c>
      <c r="K289" s="20">
        <v>12.02</v>
      </c>
      <c r="L289" s="20">
        <v>55.79</v>
      </c>
      <c r="M289" s="12">
        <f>(K289-L289)/L289*100</f>
        <v>-78.454920236601538</v>
      </c>
      <c r="N289" s="166">
        <f>D289/D328*100</f>
        <v>0.30110755957723667</v>
      </c>
    </row>
    <row r="290" spans="1:14">
      <c r="A290" s="233"/>
      <c r="B290" s="195" t="s">
        <v>21</v>
      </c>
      <c r="C290" s="20">
        <v>1.42</v>
      </c>
      <c r="D290" s="20">
        <v>18.059999999999999</v>
      </c>
      <c r="E290" s="20">
        <v>12.87</v>
      </c>
      <c r="F290" s="12">
        <f>(D290-E290)/E290*100</f>
        <v>40.326340326340329</v>
      </c>
      <c r="G290" s="20">
        <v>8</v>
      </c>
      <c r="H290" s="20">
        <v>14262.88</v>
      </c>
      <c r="I290" s="20">
        <v>1</v>
      </c>
      <c r="J290" s="20">
        <v>1.1599999999999999</v>
      </c>
      <c r="K290" s="20">
        <v>1.1599999999999999</v>
      </c>
      <c r="L290" s="20"/>
      <c r="M290" s="12"/>
      <c r="N290" s="166">
        <f>D290/D329*100</f>
        <v>0.48767705457731469</v>
      </c>
    </row>
    <row r="291" spans="1:14">
      <c r="A291" s="233"/>
      <c r="B291" s="195" t="s">
        <v>22</v>
      </c>
      <c r="C291" s="20"/>
      <c r="D291" s="20"/>
      <c r="E291" s="20"/>
      <c r="F291" s="12"/>
      <c r="G291" s="20">
        <v>7</v>
      </c>
      <c r="H291" s="20">
        <v>343.07</v>
      </c>
      <c r="I291" s="20"/>
      <c r="J291" s="20"/>
      <c r="K291" s="20"/>
      <c r="L291" s="20"/>
      <c r="M291" s="12"/>
      <c r="N291" s="166">
        <f>D291/D330*100</f>
        <v>0</v>
      </c>
    </row>
    <row r="292" spans="1:14">
      <c r="A292" s="233"/>
      <c r="B292" s="195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12"/>
      <c r="N292" s="166"/>
    </row>
    <row r="293" spans="1:14">
      <c r="A293" s="233"/>
      <c r="B293" s="195" t="s">
        <v>24</v>
      </c>
      <c r="C293" s="20">
        <v>0.43</v>
      </c>
      <c r="D293" s="20">
        <v>14.86</v>
      </c>
      <c r="E293" s="20">
        <v>9</v>
      </c>
      <c r="F293" s="12">
        <f>(D293-E293)/E293*100</f>
        <v>65.111111111111114</v>
      </c>
      <c r="G293" s="20">
        <v>15</v>
      </c>
      <c r="H293" s="20">
        <v>17276.77</v>
      </c>
      <c r="I293" s="20">
        <v>1</v>
      </c>
      <c r="J293" s="20"/>
      <c r="K293" s="20">
        <v>0.44</v>
      </c>
      <c r="L293" s="20">
        <v>153.81</v>
      </c>
      <c r="M293" s="12">
        <f>(K293-L293)/L293*100</f>
        <v>-99.713932774201936</v>
      </c>
      <c r="N293" s="166">
        <f>D293/D332*100</f>
        <v>0.16803535266519878</v>
      </c>
    </row>
    <row r="294" spans="1:14">
      <c r="A294" s="233"/>
      <c r="B294" s="195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12"/>
      <c r="N294" s="166"/>
    </row>
    <row r="295" spans="1:14">
      <c r="A295" s="233"/>
      <c r="B295" s="195" t="s">
        <v>26</v>
      </c>
      <c r="C295" s="20">
        <v>2.77</v>
      </c>
      <c r="D295" s="20">
        <v>76.33</v>
      </c>
      <c r="E295" s="20">
        <v>23.76</v>
      </c>
      <c r="F295" s="12">
        <f>(D295-E295)/E295*100</f>
        <v>221.25420875420869</v>
      </c>
      <c r="G295" s="20">
        <v>1356</v>
      </c>
      <c r="H295" s="20">
        <v>85395.199999999997</v>
      </c>
      <c r="I295" s="20">
        <v>17</v>
      </c>
      <c r="J295" s="20">
        <v>1.49</v>
      </c>
      <c r="K295" s="20">
        <v>16.78</v>
      </c>
      <c r="L295" s="20">
        <v>5.13</v>
      </c>
      <c r="M295" s="12"/>
      <c r="N295" s="166">
        <f>D295/D334*100</f>
        <v>0.41830076699759056</v>
      </c>
    </row>
    <row r="296" spans="1:14">
      <c r="A296" s="233"/>
      <c r="B296" s="195" t="s">
        <v>27</v>
      </c>
      <c r="C296" s="20"/>
      <c r="D296" s="31">
        <v>9</v>
      </c>
      <c r="E296" s="20"/>
      <c r="F296" s="12"/>
      <c r="G296" s="40">
        <v>2</v>
      </c>
      <c r="H296" s="40">
        <v>597.77</v>
      </c>
      <c r="I296" s="20"/>
      <c r="J296" s="20"/>
      <c r="K296" s="20"/>
      <c r="L296" s="20"/>
      <c r="M296" s="12"/>
      <c r="N296" s="166">
        <f>D296/D335*100</f>
        <v>0.21725375611449205</v>
      </c>
    </row>
    <row r="297" spans="1:14">
      <c r="A297" s="233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12"/>
      <c r="N297" s="166"/>
    </row>
    <row r="298" spans="1:14">
      <c r="A298" s="233"/>
      <c r="B298" s="14" t="s">
        <v>29</v>
      </c>
      <c r="C298" s="40"/>
      <c r="D298" s="40"/>
      <c r="E298" s="40"/>
      <c r="F298" s="12"/>
      <c r="G298" s="40"/>
      <c r="H298" s="40"/>
      <c r="I298" s="40"/>
      <c r="J298" s="40"/>
      <c r="K298" s="40"/>
      <c r="L298" s="40">
        <v>5.98</v>
      </c>
      <c r="M298" s="12"/>
      <c r="N298" s="166">
        <f>D298/D337*100</f>
        <v>0</v>
      </c>
    </row>
    <row r="299" spans="1:14">
      <c r="A299" s="233"/>
      <c r="B299" s="14" t="s">
        <v>30</v>
      </c>
      <c r="C299" s="31"/>
      <c r="D299" s="31">
        <v>9</v>
      </c>
      <c r="E299" s="31"/>
      <c r="F299" s="12"/>
      <c r="G299" s="31">
        <v>2</v>
      </c>
      <c r="H299" s="31">
        <v>597.77</v>
      </c>
      <c r="I299" s="31"/>
      <c r="J299" s="31"/>
      <c r="K299" s="31"/>
      <c r="L299" s="31"/>
      <c r="M299" s="12"/>
      <c r="N299" s="166"/>
    </row>
    <row r="300" spans="1:14" ht="14.25" thickBot="1">
      <c r="A300" s="234"/>
      <c r="B300" s="15" t="s">
        <v>31</v>
      </c>
      <c r="C300" s="16">
        <f>C288+C290+C291+C292+C293+C294+C295+C296</f>
        <v>57.03</v>
      </c>
      <c r="D300" s="16">
        <f t="shared" ref="D300:E300" si="53">D288+D290+D291+D292+D293+D294+D295+D296</f>
        <v>364.22999999999996</v>
      </c>
      <c r="E300" s="16">
        <f t="shared" si="53"/>
        <v>444.21999999999997</v>
      </c>
      <c r="F300" s="17">
        <f>(D300-E300)/E300*100</f>
        <v>-18.006843455945258</v>
      </c>
      <c r="G300" s="16">
        <f t="shared" ref="G300:L300" si="54">G288+G290+G291+G292+G293+G294+G295+G296</f>
        <v>3444</v>
      </c>
      <c r="H300" s="16">
        <f t="shared" si="54"/>
        <v>283720.92000000004</v>
      </c>
      <c r="I300" s="16">
        <f t="shared" si="54"/>
        <v>212</v>
      </c>
      <c r="J300" s="16">
        <f t="shared" si="54"/>
        <v>12.67</v>
      </c>
      <c r="K300" s="16">
        <f t="shared" si="54"/>
        <v>210.49</v>
      </c>
      <c r="L300" s="16">
        <f t="shared" si="54"/>
        <v>526.83000000000004</v>
      </c>
      <c r="M300" s="17">
        <f>(K300-L300)/L300*100</f>
        <v>-60.045935121386407</v>
      </c>
      <c r="N300" s="167">
        <f>D300/D339*100</f>
        <v>0.28339827497174785</v>
      </c>
    </row>
    <row r="301" spans="1:14" ht="14.25" thickTop="1">
      <c r="A301" s="233" t="s">
        <v>47</v>
      </c>
      <c r="B301" s="195" t="s">
        <v>19</v>
      </c>
      <c r="C301" s="32">
        <v>29.25</v>
      </c>
      <c r="D301" s="32">
        <v>342.13</v>
      </c>
      <c r="E301" s="32">
        <v>663.44</v>
      </c>
      <c r="F301" s="26">
        <f>(D301-E301)/E301*100</f>
        <v>-48.430905583021833</v>
      </c>
      <c r="G301" s="31">
        <v>2114</v>
      </c>
      <c r="H301" s="31">
        <v>160433.12</v>
      </c>
      <c r="I301" s="31">
        <v>456</v>
      </c>
      <c r="J301" s="31">
        <v>10.58</v>
      </c>
      <c r="K301" s="31">
        <v>614.22</v>
      </c>
      <c r="L301" s="31">
        <v>403.1</v>
      </c>
      <c r="M301" s="26">
        <f>(K301-L301)/L301*100</f>
        <v>52.374100719424455</v>
      </c>
      <c r="N301" s="166">
        <f>D301/D327*100</f>
        <v>0.44662861001872162</v>
      </c>
    </row>
    <row r="302" spans="1:14">
      <c r="A302" s="233"/>
      <c r="B302" s="195" t="s">
        <v>20</v>
      </c>
      <c r="C302" s="31">
        <v>10.84</v>
      </c>
      <c r="D302" s="31">
        <v>77.430000000000007</v>
      </c>
      <c r="E302" s="31">
        <v>72.28</v>
      </c>
      <c r="F302" s="12">
        <f>(D302-E302)/E302*100</f>
        <v>7.1250691754288953</v>
      </c>
      <c r="G302" s="31">
        <v>795</v>
      </c>
      <c r="H302" s="31">
        <v>127886</v>
      </c>
      <c r="I302" s="31">
        <v>221</v>
      </c>
      <c r="J302" s="31">
        <v>1.71</v>
      </c>
      <c r="K302" s="31">
        <v>120.4</v>
      </c>
      <c r="L302" s="31">
        <v>112.34</v>
      </c>
      <c r="M302" s="12">
        <f>(K302-L302)/L302*100</f>
        <v>7.1746483888196559</v>
      </c>
      <c r="N302" s="166">
        <f>D302/D328*100</f>
        <v>0.40039083527503755</v>
      </c>
    </row>
    <row r="303" spans="1:14">
      <c r="A303" s="233"/>
      <c r="B303" s="195" t="s">
        <v>21</v>
      </c>
      <c r="C303" s="31">
        <v>0</v>
      </c>
      <c r="D303" s="31">
        <v>0</v>
      </c>
      <c r="E303" s="31">
        <v>15.05</v>
      </c>
      <c r="F303" s="12">
        <f>(D303-E303)/E303*100</f>
        <v>-100</v>
      </c>
      <c r="G303" s="31"/>
      <c r="H303" s="31"/>
      <c r="I303" s="31"/>
      <c r="J303" s="31">
        <v>0</v>
      </c>
      <c r="K303" s="31">
        <v>0</v>
      </c>
      <c r="L303" s="31">
        <v>0.91</v>
      </c>
      <c r="M303" s="12"/>
      <c r="N303" s="166">
        <f>D303/D329*100</f>
        <v>0</v>
      </c>
    </row>
    <row r="304" spans="1:14">
      <c r="A304" s="233"/>
      <c r="B304" s="195" t="s">
        <v>22</v>
      </c>
      <c r="C304" s="31">
        <v>0</v>
      </c>
      <c r="D304" s="31">
        <v>0</v>
      </c>
      <c r="E304" s="31">
        <v>0.06</v>
      </c>
      <c r="F304" s="12">
        <f>(D304-E304)/E304*100</f>
        <v>-100</v>
      </c>
      <c r="G304" s="31"/>
      <c r="H304" s="31"/>
      <c r="I304" s="31"/>
      <c r="J304" s="31">
        <v>0</v>
      </c>
      <c r="K304" s="31">
        <v>7.0000000000000007E-2</v>
      </c>
      <c r="L304" s="31"/>
      <c r="M304" s="12"/>
      <c r="N304" s="166">
        <f>D304/D330*100</f>
        <v>0</v>
      </c>
    </row>
    <row r="305" spans="1:14">
      <c r="A305" s="233"/>
      <c r="B305" s="195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12"/>
      <c r="N305" s="166"/>
    </row>
    <row r="306" spans="1:14">
      <c r="A306" s="233"/>
      <c r="B306" s="195" t="s">
        <v>24</v>
      </c>
      <c r="C306" s="31">
        <v>1.1100000000000001</v>
      </c>
      <c r="D306" s="31">
        <v>35.33</v>
      </c>
      <c r="E306" s="31">
        <v>26.99</v>
      </c>
      <c r="F306" s="12">
        <f>(D306-E306)/E306*100</f>
        <v>30.900333456835867</v>
      </c>
      <c r="G306" s="31">
        <v>796</v>
      </c>
      <c r="H306" s="31">
        <v>82864.3</v>
      </c>
      <c r="I306" s="31">
        <v>2</v>
      </c>
      <c r="J306" s="31">
        <v>0</v>
      </c>
      <c r="K306" s="31">
        <v>1.34</v>
      </c>
      <c r="L306" s="31">
        <v>0.13</v>
      </c>
      <c r="M306" s="12"/>
      <c r="N306" s="166">
        <f>D306/D332*100</f>
        <v>0.3995080087255366</v>
      </c>
    </row>
    <row r="307" spans="1:14">
      <c r="A307" s="233"/>
      <c r="B307" s="195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12"/>
      <c r="N307" s="166"/>
    </row>
    <row r="308" spans="1:14">
      <c r="A308" s="233"/>
      <c r="B308" s="195" t="s">
        <v>26</v>
      </c>
      <c r="C308" s="31">
        <v>0.49</v>
      </c>
      <c r="D308" s="31">
        <v>3.15</v>
      </c>
      <c r="E308" s="31">
        <v>3.9</v>
      </c>
      <c r="F308" s="12">
        <f>(D308-E308)/E308*100</f>
        <v>-19.230769230769234</v>
      </c>
      <c r="G308" s="31">
        <v>237</v>
      </c>
      <c r="H308" s="31">
        <v>19323</v>
      </c>
      <c r="I308" s="31"/>
      <c r="J308" s="31"/>
      <c r="K308" s="31"/>
      <c r="L308" s="31">
        <v>30.34</v>
      </c>
      <c r="M308" s="12"/>
      <c r="N308" s="166">
        <f>D308/D334*100</f>
        <v>1.7262510363453557E-2</v>
      </c>
    </row>
    <row r="309" spans="1:14">
      <c r="A309" s="233"/>
      <c r="B309" s="195" t="s">
        <v>27</v>
      </c>
      <c r="C309" s="31"/>
      <c r="D309" s="31"/>
      <c r="E309" s="31"/>
      <c r="F309" s="12"/>
      <c r="G309" s="31"/>
      <c r="H309" s="31"/>
      <c r="I309" s="31"/>
      <c r="J309" s="31"/>
      <c r="K309" s="31"/>
      <c r="L309" s="31"/>
      <c r="M309" s="12"/>
      <c r="N309" s="166"/>
    </row>
    <row r="310" spans="1:14">
      <c r="A310" s="233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12"/>
      <c r="N310" s="166"/>
    </row>
    <row r="311" spans="1:14">
      <c r="A311" s="233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12"/>
      <c r="N311" s="166"/>
    </row>
    <row r="312" spans="1:14">
      <c r="A312" s="233"/>
      <c r="B312" s="14" t="s">
        <v>30</v>
      </c>
      <c r="C312" s="34"/>
      <c r="D312" s="34"/>
      <c r="E312" s="34"/>
      <c r="F312" s="12"/>
      <c r="G312" s="34"/>
      <c r="H312" s="34"/>
      <c r="I312" s="34"/>
      <c r="J312" s="34"/>
      <c r="K312" s="34"/>
      <c r="L312" s="34"/>
      <c r="M312" s="12"/>
      <c r="N312" s="166"/>
    </row>
    <row r="313" spans="1:14" ht="14.25" thickBot="1">
      <c r="A313" s="234"/>
      <c r="B313" s="15" t="s">
        <v>31</v>
      </c>
      <c r="C313" s="16">
        <f>C301+C303+C304+C305+C306+C307+C308+C309</f>
        <v>30.849999999999998</v>
      </c>
      <c r="D313" s="16">
        <f t="shared" ref="D313:E313" si="55">D301+D303+D304+D305+D306+D307+D308+D309</f>
        <v>380.60999999999996</v>
      </c>
      <c r="E313" s="16">
        <f t="shared" si="55"/>
        <v>709.43999999999994</v>
      </c>
      <c r="F313" s="17">
        <f>(D313-E313)/E313*100</f>
        <v>-46.350642760487148</v>
      </c>
      <c r="G313" s="16">
        <f t="shared" ref="G313:L313" si="56">G301+G303+G304+G305+G306+G307+G308+G309</f>
        <v>3147</v>
      </c>
      <c r="H313" s="16">
        <f t="shared" si="56"/>
        <v>262620.42</v>
      </c>
      <c r="I313" s="16">
        <f t="shared" si="56"/>
        <v>458</v>
      </c>
      <c r="J313" s="16">
        <f t="shared" si="56"/>
        <v>10.58</v>
      </c>
      <c r="K313" s="16">
        <f t="shared" si="56"/>
        <v>615.63000000000011</v>
      </c>
      <c r="L313" s="16">
        <f t="shared" si="56"/>
        <v>434.48</v>
      </c>
      <c r="M313" s="17">
        <f>(K313-L313)/L313*100</f>
        <v>41.693518689007568</v>
      </c>
      <c r="N313" s="167">
        <f>D313/D339*100</f>
        <v>0.2961431442687229</v>
      </c>
    </row>
    <row r="314" spans="1:14" ht="14.25" thickTop="1">
      <c r="A314" s="233" t="s">
        <v>96</v>
      </c>
      <c r="B314" s="195" t="s">
        <v>19</v>
      </c>
      <c r="C314" s="32">
        <v>91.82</v>
      </c>
      <c r="D314" s="32">
        <v>438.09</v>
      </c>
      <c r="E314" s="32"/>
      <c r="F314" s="26" t="e">
        <f>(D314-E314)/E314*100</f>
        <v>#DIV/0!</v>
      </c>
      <c r="G314" s="31">
        <v>4335</v>
      </c>
      <c r="H314" s="31">
        <v>345433.07</v>
      </c>
      <c r="I314" s="31">
        <v>53</v>
      </c>
      <c r="J314" s="31">
        <v>3</v>
      </c>
      <c r="K314" s="31">
        <v>15</v>
      </c>
      <c r="L314" s="31"/>
      <c r="M314" s="26" t="e">
        <f>(K314-L314)/L314*100</f>
        <v>#DIV/0!</v>
      </c>
      <c r="N314" s="166">
        <f>+D314/D327*100</f>
        <v>0.57189819005378573</v>
      </c>
    </row>
    <row r="315" spans="1:14">
      <c r="A315" s="233"/>
      <c r="B315" s="195" t="s">
        <v>20</v>
      </c>
      <c r="C315" s="31">
        <v>35.779999999999994</v>
      </c>
      <c r="D315" s="31">
        <v>148.83999999999997</v>
      </c>
      <c r="E315" s="31"/>
      <c r="F315" s="12" t="e">
        <f>(D315-E315)/E315*100</f>
        <v>#DIV/0!</v>
      </c>
      <c r="G315" s="31">
        <v>1876</v>
      </c>
      <c r="H315" s="31">
        <v>37520</v>
      </c>
      <c r="I315" s="31"/>
      <c r="J315" s="31"/>
      <c r="K315" s="31"/>
      <c r="L315" s="31"/>
      <c r="M315" s="12" t="e">
        <f>(K315-L315)/L315*100</f>
        <v>#DIV/0!</v>
      </c>
      <c r="N315" s="166">
        <f t="shared" ref="N315:N326" si="57">+D315/D328*100</f>
        <v>0.76965222681566026</v>
      </c>
    </row>
    <row r="316" spans="1:14">
      <c r="A316" s="233"/>
      <c r="B316" s="195" t="s">
        <v>21</v>
      </c>
      <c r="C316" s="31"/>
      <c r="D316" s="31"/>
      <c r="E316" s="31"/>
      <c r="F316" s="12" t="e">
        <f>(D316-E316)/E316*100</f>
        <v>#DIV/0!</v>
      </c>
      <c r="G316" s="31"/>
      <c r="H316" s="31"/>
      <c r="I316" s="31"/>
      <c r="J316" s="31"/>
      <c r="K316" s="31"/>
      <c r="L316" s="31"/>
      <c r="M316" s="12"/>
      <c r="N316" s="166">
        <f t="shared" si="57"/>
        <v>0</v>
      </c>
    </row>
    <row r="317" spans="1:14">
      <c r="A317" s="233"/>
      <c r="B317" s="195" t="s">
        <v>22</v>
      </c>
      <c r="C317" s="31">
        <v>0.26</v>
      </c>
      <c r="D317" s="31">
        <v>0.37</v>
      </c>
      <c r="E317" s="31"/>
      <c r="F317" s="12" t="e">
        <f>(D317-E317)/E317*100</f>
        <v>#DIV/0!</v>
      </c>
      <c r="G317" s="31">
        <v>56</v>
      </c>
      <c r="H317" s="31">
        <v>4421</v>
      </c>
      <c r="I317" s="31"/>
      <c r="J317" s="31"/>
      <c r="K317" s="31"/>
      <c r="L317" s="31"/>
      <c r="M317" s="12"/>
      <c r="N317" s="166">
        <f t="shared" si="57"/>
        <v>2.6092947204860661E-2</v>
      </c>
    </row>
    <row r="318" spans="1:14">
      <c r="A318" s="233"/>
      <c r="B318" s="195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/>
      <c r="M318" s="12"/>
      <c r="N318" s="166">
        <f t="shared" si="57"/>
        <v>0</v>
      </c>
    </row>
    <row r="319" spans="1:14">
      <c r="A319" s="233"/>
      <c r="B319" s="195" t="s">
        <v>24</v>
      </c>
      <c r="C319" s="31">
        <v>1.18</v>
      </c>
      <c r="D319" s="31">
        <v>21.689999999999998</v>
      </c>
      <c r="E319" s="31"/>
      <c r="F319" s="12" t="e">
        <f>(D319-E319)/E319*100</f>
        <v>#DIV/0!</v>
      </c>
      <c r="G319" s="31">
        <v>220</v>
      </c>
      <c r="H319" s="31">
        <v>41441</v>
      </c>
      <c r="I319" s="31"/>
      <c r="J319" s="31"/>
      <c r="K319" s="31"/>
      <c r="L319" s="31"/>
      <c r="M319" s="12"/>
      <c r="N319" s="166">
        <f t="shared" si="57"/>
        <v>0.24526829066676725</v>
      </c>
    </row>
    <row r="320" spans="1:14">
      <c r="A320" s="233"/>
      <c r="B320" s="195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/>
      <c r="M320" s="12"/>
      <c r="N320" s="166">
        <f t="shared" si="57"/>
        <v>0</v>
      </c>
    </row>
    <row r="321" spans="1:14">
      <c r="A321" s="233"/>
      <c r="B321" s="195" t="s">
        <v>26</v>
      </c>
      <c r="C321" s="31">
        <v>3.28</v>
      </c>
      <c r="D321" s="31">
        <v>11.160000000000002</v>
      </c>
      <c r="E321" s="31"/>
      <c r="F321" s="12" t="e">
        <f>(D321-E321)/E321*100</f>
        <v>#DIV/0!</v>
      </c>
      <c r="G321" s="31">
        <v>464</v>
      </c>
      <c r="H321" s="31">
        <v>43631.9</v>
      </c>
      <c r="I321" s="31"/>
      <c r="J321" s="31"/>
      <c r="K321" s="31"/>
      <c r="L321" s="31"/>
      <c r="M321" s="12"/>
      <c r="N321" s="166">
        <f t="shared" si="57"/>
        <v>6.1158608144806899E-2</v>
      </c>
    </row>
    <row r="322" spans="1:14">
      <c r="A322" s="233"/>
      <c r="B322" s="195" t="s">
        <v>27</v>
      </c>
      <c r="C322" s="31"/>
      <c r="D322" s="31"/>
      <c r="E322" s="31"/>
      <c r="F322" s="12"/>
      <c r="G322" s="31"/>
      <c r="H322" s="31"/>
      <c r="I322" s="31"/>
      <c r="J322" s="31"/>
      <c r="K322" s="31"/>
      <c r="L322" s="31"/>
      <c r="M322" s="12"/>
      <c r="N322" s="166">
        <f t="shared" si="57"/>
        <v>0</v>
      </c>
    </row>
    <row r="323" spans="1:14">
      <c r="A323" s="233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/>
      <c r="M323" s="12"/>
      <c r="N323" s="166">
        <f t="shared" si="57"/>
        <v>0</v>
      </c>
    </row>
    <row r="324" spans="1:14">
      <c r="A324" s="233"/>
      <c r="B324" s="14" t="s">
        <v>29</v>
      </c>
      <c r="C324" s="34"/>
      <c r="D324" s="34"/>
      <c r="E324" s="34"/>
      <c r="F324" s="12"/>
      <c r="G324" s="34"/>
      <c r="H324" s="34"/>
      <c r="I324" s="34"/>
      <c r="J324" s="34"/>
      <c r="K324" s="34"/>
      <c r="L324" s="34"/>
      <c r="M324" s="12"/>
      <c r="N324" s="166">
        <f t="shared" si="57"/>
        <v>0</v>
      </c>
    </row>
    <row r="325" spans="1:14">
      <c r="A325" s="233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/>
      <c r="M325" s="12"/>
      <c r="N325" s="166">
        <f t="shared" si="57"/>
        <v>0</v>
      </c>
    </row>
    <row r="326" spans="1:14" ht="14.25" thickBot="1">
      <c r="A326" s="234"/>
      <c r="B326" s="15" t="s">
        <v>31</v>
      </c>
      <c r="C326" s="16">
        <f>C314+C316+C317+C318+C319+C320+C321+C322</f>
        <v>96.54</v>
      </c>
      <c r="D326" s="16">
        <f t="shared" ref="D326:E326" si="58">D314+D316+D317+D318+D319+D320+D321+D322</f>
        <v>471.31</v>
      </c>
      <c r="E326" s="16">
        <f t="shared" si="58"/>
        <v>0</v>
      </c>
      <c r="F326" s="17" t="e">
        <f t="shared" ref="F326:F339" si="59">(D326-E326)/E326*100</f>
        <v>#DIV/0!</v>
      </c>
      <c r="G326" s="16">
        <f t="shared" ref="G326:L326" si="60">G314+G316+G317+G318+G319+G320+G321+G322</f>
        <v>5075</v>
      </c>
      <c r="H326" s="16">
        <f t="shared" si="60"/>
        <v>434926.97000000003</v>
      </c>
      <c r="I326" s="16">
        <f t="shared" si="60"/>
        <v>53</v>
      </c>
      <c r="J326" s="16">
        <f t="shared" si="60"/>
        <v>3</v>
      </c>
      <c r="K326" s="16">
        <f t="shared" si="60"/>
        <v>15</v>
      </c>
      <c r="L326" s="16">
        <f t="shared" si="60"/>
        <v>0</v>
      </c>
      <c r="M326" s="17" t="e">
        <f>(K326-L326)/L326*100</f>
        <v>#DIV/0!</v>
      </c>
      <c r="N326" s="166">
        <f t="shared" si="57"/>
        <v>0.3667145511817656</v>
      </c>
    </row>
    <row r="327" spans="1:14" ht="14.25" thickTop="1">
      <c r="A327" s="235" t="s">
        <v>48</v>
      </c>
      <c r="B327" s="195" t="s">
        <v>19</v>
      </c>
      <c r="C327" s="31">
        <f t="shared" ref="C327:C338" si="61">C6+C19+C32+C53+C66+C79+C100+C113+C126+C147+C160+C173+C194+C207+C220+C241+C254+C267+C288+C301+C314</f>
        <v>8912.9009170000027</v>
      </c>
      <c r="D327" s="31">
        <f t="shared" ref="D327:E327" si="62">D6+D19+D32+D53+D66+D79+D100+D113+D126+D147+D160+D173+D194+D207+D220+D241+D254+D267+D288+D301+D314</f>
        <v>76602.795325999992</v>
      </c>
      <c r="E327" s="31">
        <f t="shared" si="62"/>
        <v>83437.796117000005</v>
      </c>
      <c r="F327" s="159">
        <f t="shared" si="59"/>
        <v>-8.1917321754468286</v>
      </c>
      <c r="G327" s="31">
        <f t="shared" ref="G327:G338" si="63">G6+G19+G32+G53+G66+G79+G100+G113+G126+G147+G160+G173+G194+G207+G220+G241+G254+G267+G288+G301+G314</f>
        <v>545827</v>
      </c>
      <c r="H327" s="31">
        <f t="shared" ref="H327:K327" si="64">H6+H19+H32+H53+H66+H79+H100+H113+H126+H147+H160+H173+H194+H207+H220+H241+H254+H267+H288+H301+H314</f>
        <v>53640998.607229993</v>
      </c>
      <c r="I327" s="31">
        <f t="shared" si="64"/>
        <v>72186</v>
      </c>
      <c r="J327" s="31">
        <f t="shared" si="64"/>
        <v>4768.6174380000002</v>
      </c>
      <c r="K327" s="31">
        <f t="shared" si="64"/>
        <v>47776.171805999998</v>
      </c>
      <c r="L327" s="31">
        <f t="shared" ref="L327:L338" si="65">L6+L19+L32+L53+L66+L79+L100+L113+L126+L147+L160+L173+L194+L207+L220+L241+L254+L267+L288+L301+L314</f>
        <v>42669.675443999993</v>
      </c>
      <c r="M327" s="26">
        <f t="shared" ref="M327:M339" si="66">(K327-L327)/L327*100</f>
        <v>11.967506921166555</v>
      </c>
      <c r="N327" s="166">
        <f>D327/D339*100</f>
        <v>59.602723700415304</v>
      </c>
    </row>
    <row r="328" spans="1:14">
      <c r="A328" s="222"/>
      <c r="B328" s="195" t="s">
        <v>20</v>
      </c>
      <c r="C328" s="31">
        <f t="shared" si="61"/>
        <v>2832.3262080000013</v>
      </c>
      <c r="D328" s="31">
        <f t="shared" ref="D328:E328" si="67">D7+D20+D33+D54+D67+D80+D101+D114+D127+D148+D161+D174+D195+D208+D221+D242+D255+D268+D289+D302+D315</f>
        <v>19338.604477999997</v>
      </c>
      <c r="E328" s="31">
        <f t="shared" si="67"/>
        <v>17105.513698999996</v>
      </c>
      <c r="F328" s="149">
        <f t="shared" si="59"/>
        <v>13.054801032549818</v>
      </c>
      <c r="G328" s="31">
        <f t="shared" si="63"/>
        <v>238095</v>
      </c>
      <c r="H328" s="31">
        <f t="shared" ref="H328:K328" si="68">H7+H20+H33+H54+H67+H80+H101+H114+H127+H148+H161+H174+H195+H208+H221+H242+H255+H268+H289+H302+H315</f>
        <v>6785770.2004000014</v>
      </c>
      <c r="I328" s="31">
        <f t="shared" si="68"/>
        <v>28316</v>
      </c>
      <c r="J328" s="31">
        <f t="shared" si="68"/>
        <v>1627.7721830000003</v>
      </c>
      <c r="K328" s="31">
        <f t="shared" si="68"/>
        <v>14768.571475999999</v>
      </c>
      <c r="L328" s="31">
        <f t="shared" si="65"/>
        <v>13846.712601000003</v>
      </c>
      <c r="M328" s="12">
        <f t="shared" si="66"/>
        <v>6.6576009885076992</v>
      </c>
      <c r="N328" s="166">
        <f>D328/D339*100</f>
        <v>15.046885620146936</v>
      </c>
    </row>
    <row r="329" spans="1:14">
      <c r="A329" s="222"/>
      <c r="B329" s="195" t="s">
        <v>21</v>
      </c>
      <c r="C329" s="31">
        <f t="shared" si="61"/>
        <v>232.11450499999995</v>
      </c>
      <c r="D329" s="31">
        <f t="shared" ref="D329:E329" si="69">D8+D21+D34+D55+D68+D81+D102+D115+D128+D149+D162+D175+D196+D209+D222+D243+D256+D269+D290+D303+D316</f>
        <v>3703.2703980000001</v>
      </c>
      <c r="E329" s="31">
        <f t="shared" si="69"/>
        <v>2715.9867260000001</v>
      </c>
      <c r="F329" s="149">
        <f t="shared" si="59"/>
        <v>36.350828321389962</v>
      </c>
      <c r="G329" s="31">
        <f t="shared" si="63"/>
        <v>3610</v>
      </c>
      <c r="H329" s="31">
        <f t="shared" ref="H329:K329" si="70">H8+H21+H34+H55+H68+H81+H102+H115+H128+H149+H162+H175+H196+H209+H222+H243+H256+H269+H290+H303+H316</f>
        <v>4555163.9928219998</v>
      </c>
      <c r="I329" s="31">
        <f t="shared" si="70"/>
        <v>473</v>
      </c>
      <c r="J329" s="31">
        <f t="shared" si="70"/>
        <v>135.27574799999994</v>
      </c>
      <c r="K329" s="31">
        <f t="shared" si="70"/>
        <v>3578.1115949999994</v>
      </c>
      <c r="L329" s="31">
        <f t="shared" si="65"/>
        <v>625.37966499999993</v>
      </c>
      <c r="M329" s="12">
        <f t="shared" si="66"/>
        <v>472.15029449350573</v>
      </c>
      <c r="N329" s="166">
        <f>D329/D339*100</f>
        <v>2.8814222951078663</v>
      </c>
    </row>
    <row r="330" spans="1:14">
      <c r="A330" s="222"/>
      <c r="B330" s="195" t="s">
        <v>22</v>
      </c>
      <c r="C330" s="31">
        <f t="shared" si="61"/>
        <v>137.719222</v>
      </c>
      <c r="D330" s="31">
        <f t="shared" ref="D330:E330" si="71">D9+D22+D35+D56+D69+D82+D103+D116+D129+D150+D163+D176+D197+D210+D223+D244+D257+D270+D291+D304+D317</f>
        <v>1418.0076980000001</v>
      </c>
      <c r="E330" s="31">
        <f t="shared" si="71"/>
        <v>1177.8206190000001</v>
      </c>
      <c r="F330" s="149">
        <f t="shared" si="59"/>
        <v>20.39250078708293</v>
      </c>
      <c r="G330" s="31">
        <f t="shared" si="63"/>
        <v>111211</v>
      </c>
      <c r="H330" s="31">
        <f t="shared" ref="H330:K330" si="72">H9+H22+H35+H56+H69+H82+H103+H116+H129+H150+H163+H176+H197+H210+H223+H244+H257+H270+H291+H304+H317</f>
        <v>5424870.8226999994</v>
      </c>
      <c r="I330" s="31">
        <f t="shared" si="72"/>
        <v>6358</v>
      </c>
      <c r="J330" s="31">
        <f t="shared" si="72"/>
        <v>62.236170000000001</v>
      </c>
      <c r="K330" s="31">
        <f t="shared" si="72"/>
        <v>648.78370000000018</v>
      </c>
      <c r="L330" s="31">
        <f t="shared" si="65"/>
        <v>603.78691300000003</v>
      </c>
      <c r="M330" s="12">
        <f t="shared" si="66"/>
        <v>7.4524283370812556</v>
      </c>
      <c r="N330" s="166">
        <f>D330/D339*100</f>
        <v>1.1033164086150489</v>
      </c>
    </row>
    <row r="331" spans="1:14">
      <c r="A331" s="222"/>
      <c r="B331" s="195" t="s">
        <v>23</v>
      </c>
      <c r="C331" s="31">
        <f t="shared" si="61"/>
        <v>22.869292999999999</v>
      </c>
      <c r="D331" s="31">
        <f t="shared" ref="D331:E331" si="73">D10+D23+D36+D57+D70+D83+D104+D117+D130+D151+D164+D177+D198+D211+D224+D245+D258+D271+D292+D305+D318</f>
        <v>291.11199299999998</v>
      </c>
      <c r="E331" s="31">
        <f t="shared" si="73"/>
        <v>264.35808200000002</v>
      </c>
      <c r="F331" s="149">
        <f t="shared" si="59"/>
        <v>10.120330272331133</v>
      </c>
      <c r="G331" s="31">
        <f t="shared" si="63"/>
        <v>10039</v>
      </c>
      <c r="H331" s="31">
        <f t="shared" ref="H331:K331" si="74">H10+H23+H36+H57+H70+H83+H104+H117+H130+H151+H164+H177+H198+H211+H224+H245+H258+H271+H292+H305+H318</f>
        <v>985678.66954300017</v>
      </c>
      <c r="I331" s="31">
        <f t="shared" si="74"/>
        <v>44</v>
      </c>
      <c r="J331" s="31">
        <f t="shared" si="74"/>
        <v>474.16079699999995</v>
      </c>
      <c r="K331" s="31">
        <f t="shared" si="74"/>
        <v>533.06345099999999</v>
      </c>
      <c r="L331" s="31">
        <f t="shared" si="65"/>
        <v>110.720399</v>
      </c>
      <c r="M331" s="12">
        <f t="shared" si="66"/>
        <v>381.45008129893029</v>
      </c>
      <c r="N331" s="166">
        <f>D331/D339*100</f>
        <v>0.22650697811763867</v>
      </c>
    </row>
    <row r="332" spans="1:14">
      <c r="A332" s="222"/>
      <c r="B332" s="195" t="s">
        <v>24</v>
      </c>
      <c r="C332" s="31">
        <f t="shared" si="61"/>
        <v>751.44518099999993</v>
      </c>
      <c r="D332" s="31">
        <f t="shared" ref="D332:E332" si="75">D11+D24+D37+D58+D71+D84+D105+D118+D131+D152+D165+D178+D199+D212+D225+D246+D259+D272+D293+D306+D319</f>
        <v>8843.3771610000022</v>
      </c>
      <c r="E332" s="31">
        <f t="shared" si="75"/>
        <v>6327.3323650000002</v>
      </c>
      <c r="F332" s="149">
        <f t="shared" si="59"/>
        <v>39.764700996547099</v>
      </c>
      <c r="G332" s="31">
        <f t="shared" si="63"/>
        <v>18975</v>
      </c>
      <c r="H332" s="31">
        <f t="shared" ref="H332:K332" si="76">H11+H24+H37+H58+H71+H84+H105+H118+H131+H152+H165+H178+H199+H212+H225+H246+H259+H272+H293+H306+H319</f>
        <v>9841847.7664139997</v>
      </c>
      <c r="I332" s="31">
        <f t="shared" si="76"/>
        <v>2314</v>
      </c>
      <c r="J332" s="31">
        <f t="shared" si="76"/>
        <v>77.239611550000006</v>
      </c>
      <c r="K332" s="31">
        <f t="shared" si="76"/>
        <v>3274.4130857500013</v>
      </c>
      <c r="L332" s="31">
        <f t="shared" si="65"/>
        <v>2299.105</v>
      </c>
      <c r="M332" s="12">
        <f t="shared" si="66"/>
        <v>42.421206763066557</v>
      </c>
      <c r="N332" s="166">
        <f>D332/D339*100</f>
        <v>6.8808111148229241</v>
      </c>
    </row>
    <row r="333" spans="1:14">
      <c r="A333" s="222"/>
      <c r="B333" s="216" t="s">
        <v>25</v>
      </c>
      <c r="C333" s="31">
        <f t="shared" si="61"/>
        <v>700.96872600000017</v>
      </c>
      <c r="D333" s="31">
        <f t="shared" ref="D333:E333" si="77">D12+D25+D38+D59+D72+D85+D106+D119+D132+D153+D166+D179+D200+D213+D226+D247+D260+D273+D294+D307+D320</f>
        <v>15273.487268999999</v>
      </c>
      <c r="E333" s="31">
        <f t="shared" si="77"/>
        <v>17423.8226</v>
      </c>
      <c r="F333" s="149">
        <f t="shared" si="59"/>
        <v>-12.341352298892209</v>
      </c>
      <c r="G333" s="31">
        <f t="shared" si="63"/>
        <v>5673</v>
      </c>
      <c r="H333" s="31">
        <f t="shared" ref="H333:K333" si="78">H12+H25+H38+H59+H72+H85+H106+H119+H132+H153+H166+H179+H200+H213+H226+H247+H260+H273+H294+H307+H320</f>
        <v>576589.71626399981</v>
      </c>
      <c r="I333" s="31">
        <f t="shared" si="78"/>
        <v>15028</v>
      </c>
      <c r="J333" s="31">
        <f t="shared" si="78"/>
        <v>2271.7359850000003</v>
      </c>
      <c r="K333" s="31">
        <f t="shared" si="78"/>
        <v>7985.5465810000005</v>
      </c>
      <c r="L333" s="31">
        <f t="shared" si="65"/>
        <v>3520.2710579999994</v>
      </c>
      <c r="M333" s="12">
        <f t="shared" si="66"/>
        <v>126.8446505803134</v>
      </c>
      <c r="N333" s="166">
        <f>D333/D339*100</f>
        <v>11.883919349964451</v>
      </c>
    </row>
    <row r="334" spans="1:14">
      <c r="A334" s="222"/>
      <c r="B334" s="195" t="s">
        <v>26</v>
      </c>
      <c r="C334" s="31">
        <f t="shared" si="61"/>
        <v>1658.8137069999957</v>
      </c>
      <c r="D334" s="31">
        <f t="shared" ref="D334:E334" si="79">D13+D26+D39+D60+D73+D86+D107+D120+D133+D154+D167+D180+D201+D214+D227+D248+D261+D274+D295+D308+D321</f>
        <v>18247.635678000006</v>
      </c>
      <c r="E334" s="31">
        <f t="shared" si="79"/>
        <v>14997.302309999995</v>
      </c>
      <c r="F334" s="149">
        <f t="shared" si="59"/>
        <v>21.672786884030021</v>
      </c>
      <c r="G334" s="31">
        <f t="shared" si="63"/>
        <v>586247</v>
      </c>
      <c r="H334" s="31">
        <f t="shared" ref="H334:K334" si="80">H13+H26+H39+H60+H73+H86+H107+H120+H133+H154+H167+H180+H201+H214+H227+H248+H261+H274+H295+H308+H321</f>
        <v>107099148.68756013</v>
      </c>
      <c r="I334" s="31">
        <f t="shared" si="80"/>
        <v>45510</v>
      </c>
      <c r="J334" s="31">
        <f t="shared" si="80"/>
        <v>752.41790100000162</v>
      </c>
      <c r="K334" s="31">
        <f t="shared" si="80"/>
        <v>8851.3112401999988</v>
      </c>
      <c r="L334" s="31">
        <f t="shared" si="65"/>
        <v>6164.3247574000015</v>
      </c>
      <c r="M334" s="12">
        <f t="shared" si="66"/>
        <v>43.58930764597352</v>
      </c>
      <c r="N334" s="166">
        <f>D334/D339*100</f>
        <v>14.198030018005445</v>
      </c>
    </row>
    <row r="335" spans="1:14">
      <c r="A335" s="222"/>
      <c r="B335" s="195" t="s">
        <v>27</v>
      </c>
      <c r="C335" s="31">
        <f t="shared" si="61"/>
        <v>387.29393999999996</v>
      </c>
      <c r="D335" s="31">
        <f t="shared" ref="D335:E335" si="81">D14+D27+D40+D61+D74+D87+D108+D121+D134+D155+D168+D181+D202+D215+D228+D249+D262+D275+D296+D309+D322</f>
        <v>4142.6211269999994</v>
      </c>
      <c r="E335" s="31">
        <f t="shared" si="81"/>
        <v>2863.965389</v>
      </c>
      <c r="F335" s="149">
        <f t="shared" si="59"/>
        <v>44.646340451986497</v>
      </c>
      <c r="G335" s="31">
        <f t="shared" si="63"/>
        <v>20326</v>
      </c>
      <c r="H335" s="31">
        <f t="shared" ref="H335:K335" si="82">H14+H27+H40+H61+H74+H87+H108+H121+H134+H155+H168+H181+H202+H215+H228+H249+H262+H275+H296+H309+H322</f>
        <v>396132.09883100004</v>
      </c>
      <c r="I335" s="31">
        <f t="shared" si="82"/>
        <v>305</v>
      </c>
      <c r="J335" s="31">
        <f t="shared" si="82"/>
        <v>34.547267999999953</v>
      </c>
      <c r="K335" s="31">
        <f t="shared" si="82"/>
        <v>5143.1947499999997</v>
      </c>
      <c r="L335" s="31">
        <f t="shared" si="65"/>
        <v>2009.727423</v>
      </c>
      <c r="M335" s="12">
        <f t="shared" si="66"/>
        <v>155.91504057413655</v>
      </c>
      <c r="N335" s="166">
        <f>D335/D339*100</f>
        <v>3.2232701349513162</v>
      </c>
    </row>
    <row r="336" spans="1:14">
      <c r="A336" s="222"/>
      <c r="B336" s="14" t="s">
        <v>28</v>
      </c>
      <c r="C336" s="31">
        <f t="shared" si="61"/>
        <v>20.23236</v>
      </c>
      <c r="D336" s="31">
        <f t="shared" ref="D336:E336" si="83">D15+D28+D41+D62+D75+D88+D109+D122+D135+D156+D169+D182+D203+D216+D229+D250+D263+D276+D297+D310+D323</f>
        <v>193.000867</v>
      </c>
      <c r="E336" s="31">
        <f t="shared" si="83"/>
        <v>281.88933600000001</v>
      </c>
      <c r="F336" s="149">
        <f t="shared" si="59"/>
        <v>-31.53310808465632</v>
      </c>
      <c r="G336" s="31">
        <f t="shared" si="63"/>
        <v>90</v>
      </c>
      <c r="H336" s="31">
        <f t="shared" ref="H336:K336" si="84">H15+H28+H41+H62+H75+H88+H109+H122+H135+H156+H169+H182+H203+H216+H229+H250+H263+H276+H297+H310+H323</f>
        <v>65268.538172</v>
      </c>
      <c r="I336" s="31">
        <f t="shared" si="84"/>
        <v>2</v>
      </c>
      <c r="J336" s="31">
        <f t="shared" si="84"/>
        <v>0</v>
      </c>
      <c r="K336" s="31">
        <f t="shared" si="84"/>
        <v>7.8990929999999997</v>
      </c>
      <c r="L336" s="31">
        <f t="shared" si="65"/>
        <v>0</v>
      </c>
      <c r="M336" s="12" t="e">
        <f>(K336-L336)/L336*100</f>
        <v>#DIV/0!</v>
      </c>
      <c r="N336" s="166">
        <f>D336/D339*100</f>
        <v>0.15016915898155489</v>
      </c>
    </row>
    <row r="337" spans="1:14">
      <c r="A337" s="222"/>
      <c r="B337" s="14" t="s">
        <v>29</v>
      </c>
      <c r="C337" s="31">
        <f t="shared" si="61"/>
        <v>14.404366</v>
      </c>
      <c r="D337" s="31">
        <f>D16+D29+D42+D63+D76+D89+D110+D123+D136+D157+D170+D183+D204+D217+D230+D251+D264+D277+D298+D311+D324</f>
        <v>127.78523700000001</v>
      </c>
      <c r="E337" s="31">
        <f t="shared" ref="E337" si="85">E16+E29+E42+E63+E76+E89+E110+E123+E136+E157+E170+E183+E204+E217+E230+E251+E264+E277+E298+E311+E324</f>
        <v>162.458248</v>
      </c>
      <c r="F337" s="149">
        <f t="shared" si="59"/>
        <v>-21.34272123875175</v>
      </c>
      <c r="G337" s="31">
        <f t="shared" si="63"/>
        <v>85</v>
      </c>
      <c r="H337" s="31">
        <f t="shared" ref="H337:K337" si="86">H16+H29+H42+H63+H76+H89+H110+H123+H136+H157+H170+H183+H204+H217+H230+H251+H264+H277+H298+H311+H324</f>
        <v>87154.719184999994</v>
      </c>
      <c r="I337" s="31">
        <f t="shared" si="86"/>
        <v>4</v>
      </c>
      <c r="J337" s="31">
        <f t="shared" si="86"/>
        <v>0.33650999999999998</v>
      </c>
      <c r="K337" s="31">
        <f t="shared" si="86"/>
        <v>3.1630210000000001</v>
      </c>
      <c r="L337" s="31">
        <f t="shared" si="65"/>
        <v>7.597861</v>
      </c>
      <c r="M337" s="12">
        <f t="shared" si="66"/>
        <v>-58.369585861073261</v>
      </c>
      <c r="N337" s="166">
        <f>D337/D339*100</f>
        <v>9.9426504496213861E-2</v>
      </c>
    </row>
    <row r="338" spans="1:14">
      <c r="A338" s="222"/>
      <c r="B338" s="14" t="s">
        <v>30</v>
      </c>
      <c r="C338" s="31">
        <f t="shared" si="61"/>
        <v>340.88473900000008</v>
      </c>
      <c r="D338" s="31">
        <f t="shared" ref="D338:E338" si="87">D17+D30+D43+D64+D77+D90+D111+D124+D137+D158+D171+D184+D205+D218+D231+D252+D265+D278+D299+D312+D325</f>
        <v>3703.7237550679997</v>
      </c>
      <c r="E338" s="31">
        <f t="shared" si="87"/>
        <v>2025.8201670000001</v>
      </c>
      <c r="F338" s="149">
        <f t="shared" si="59"/>
        <v>82.82589024438316</v>
      </c>
      <c r="G338" s="31">
        <f t="shared" si="63"/>
        <v>1150</v>
      </c>
      <c r="H338" s="31">
        <f t="shared" ref="H338:K338" si="88">H17+H30+H43+H64+H77+H90+H111+H124+H137+H158+H171+H184+H205+H218+H231+H252+H265+H278+H299+H312+H325</f>
        <v>137746.72697399996</v>
      </c>
      <c r="I338" s="31">
        <f t="shared" si="88"/>
        <v>295</v>
      </c>
      <c r="J338" s="31">
        <f t="shared" si="88"/>
        <v>27.7743</v>
      </c>
      <c r="K338" s="31">
        <f t="shared" si="88"/>
        <v>5136.2052119999998</v>
      </c>
      <c r="L338" s="31">
        <f t="shared" si="65"/>
        <v>2004.8055710000001</v>
      </c>
      <c r="M338" s="12">
        <f t="shared" si="66"/>
        <v>156.19467973834756</v>
      </c>
      <c r="N338" s="166">
        <f>D338/D339*100</f>
        <v>2.8817750409306084</v>
      </c>
    </row>
    <row r="339" spans="1:14" ht="14.25" thickBot="1">
      <c r="A339" s="223"/>
      <c r="B339" s="15" t="s">
        <v>49</v>
      </c>
      <c r="C339" s="16">
        <f>C327+C329+C330+C331+C332+C333+C334+C335</f>
        <v>12804.125490999997</v>
      </c>
      <c r="D339" s="16">
        <f>D327+D329+D330+D331+D332+D333+D334+D335</f>
        <v>128522.30665</v>
      </c>
      <c r="E339" s="16">
        <f t="shared" ref="E339:L339" si="89">E327+E329+E330+E331+E332+E333+E334+E335</f>
        <v>129208.38420800002</v>
      </c>
      <c r="F339" s="150">
        <f t="shared" si="59"/>
        <v>-0.53098532436994916</v>
      </c>
      <c r="G339" s="16">
        <f>G327+G329+G330+G331+G332+G333+G334+G335</f>
        <v>1301908</v>
      </c>
      <c r="H339" s="16">
        <f t="shared" si="89"/>
        <v>182520430.36136413</v>
      </c>
      <c r="I339" s="16">
        <f t="shared" si="89"/>
        <v>142218</v>
      </c>
      <c r="J339" s="16">
        <f t="shared" si="89"/>
        <v>8576.2309185500017</v>
      </c>
      <c r="K339" s="16">
        <f t="shared" si="89"/>
        <v>77790.596208949995</v>
      </c>
      <c r="L339" s="16">
        <f t="shared" si="89"/>
        <v>58002.990659399999</v>
      </c>
      <c r="M339" s="17">
        <f t="shared" si="66"/>
        <v>34.114802227604116</v>
      </c>
      <c r="N339" s="167"/>
    </row>
    <row r="340" spans="1:14" ht="14.25" thickTop="1">
      <c r="A340" s="43" t="s">
        <v>50</v>
      </c>
      <c r="B340" s="43"/>
      <c r="C340" s="43"/>
      <c r="D340" s="43"/>
      <c r="E340" s="43"/>
      <c r="F340" s="160"/>
      <c r="G340" s="43"/>
      <c r="H340" s="43"/>
      <c r="I340" s="43"/>
    </row>
    <row r="341" spans="1:14">
      <c r="A341" s="43" t="s">
        <v>51</v>
      </c>
      <c r="B341" s="43"/>
      <c r="C341" s="43"/>
      <c r="D341" s="43"/>
      <c r="E341" s="43"/>
      <c r="F341" s="160"/>
      <c r="G341" s="43"/>
      <c r="H341" s="43"/>
      <c r="I341" s="43"/>
    </row>
    <row r="344" spans="1:14">
      <c r="F344" s="8"/>
    </row>
    <row r="351" spans="1:14">
      <c r="F351" s="8"/>
    </row>
  </sheetData>
  <mergeCells count="99">
    <mergeCell ref="A207:A219"/>
    <mergeCell ref="A220:A232"/>
    <mergeCell ref="A238:A253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A285:A300"/>
    <mergeCell ref="D286:D287"/>
    <mergeCell ref="E286:E287"/>
    <mergeCell ref="G286:G287"/>
    <mergeCell ref="H286:H287"/>
    <mergeCell ref="A19:A31"/>
    <mergeCell ref="A32:A44"/>
    <mergeCell ref="A50:A65"/>
    <mergeCell ref="A66:A78"/>
    <mergeCell ref="A79:A91"/>
    <mergeCell ref="A48:N48"/>
    <mergeCell ref="C50:F50"/>
    <mergeCell ref="C51:C52"/>
    <mergeCell ref="N50:N51"/>
    <mergeCell ref="C98:C99"/>
    <mergeCell ref="C145:C146"/>
    <mergeCell ref="C192:C193"/>
    <mergeCell ref="A113:A125"/>
    <mergeCell ref="A144:A159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A191:A206"/>
    <mergeCell ref="D192:D193"/>
    <mergeCell ref="E192:E193"/>
    <mergeCell ref="G192:G193"/>
    <mergeCell ref="H192:H193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G50:H50"/>
    <mergeCell ref="I50:M50"/>
    <mergeCell ref="J51:L51"/>
    <mergeCell ref="D51:D52"/>
    <mergeCell ref="E51:E52"/>
    <mergeCell ref="G51:G52"/>
    <mergeCell ref="H51:H52"/>
    <mergeCell ref="N97:N98"/>
    <mergeCell ref="J98:L98"/>
    <mergeCell ref="A97:A112"/>
    <mergeCell ref="D98:D99"/>
    <mergeCell ref="E98:E99"/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C27" sqref="C27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7" t="s">
        <v>97</v>
      </c>
      <c r="B2" s="237"/>
      <c r="C2" s="237"/>
      <c r="D2" s="237"/>
      <c r="E2" s="237"/>
      <c r="F2" s="237"/>
      <c r="G2" s="237"/>
      <c r="H2" s="237"/>
    </row>
    <row r="3" spans="1:8" ht="14.25" thickBot="1">
      <c r="B3" s="45"/>
      <c r="C3" s="238" t="s">
        <v>125</v>
      </c>
      <c r="D3" s="238"/>
      <c r="E3" s="238"/>
      <c r="F3" s="238"/>
      <c r="G3" s="238" t="s">
        <v>52</v>
      </c>
      <c r="H3" s="238"/>
    </row>
    <row r="4" spans="1:8">
      <c r="A4" s="244" t="s">
        <v>53</v>
      </c>
      <c r="B4" s="46" t="s">
        <v>54</v>
      </c>
      <c r="C4" s="239" t="s">
        <v>4</v>
      </c>
      <c r="D4" s="240"/>
      <c r="E4" s="240"/>
      <c r="F4" s="241"/>
      <c r="G4" s="242" t="s">
        <v>5</v>
      </c>
      <c r="H4" s="243"/>
    </row>
    <row r="5" spans="1:8">
      <c r="A5" s="245"/>
      <c r="B5" s="47" t="s">
        <v>55</v>
      </c>
      <c r="C5" s="246" t="s">
        <v>9</v>
      </c>
      <c r="D5" s="246" t="s">
        <v>10</v>
      </c>
      <c r="E5" s="246" t="s">
        <v>11</v>
      </c>
      <c r="F5" s="170" t="s">
        <v>12</v>
      </c>
      <c r="G5" s="246" t="s">
        <v>13</v>
      </c>
      <c r="H5" s="248" t="s">
        <v>14</v>
      </c>
    </row>
    <row r="6" spans="1:8">
      <c r="A6" s="245"/>
      <c r="B6" s="172" t="s">
        <v>16</v>
      </c>
      <c r="C6" s="247"/>
      <c r="D6" s="247"/>
      <c r="E6" s="247"/>
      <c r="F6" s="171" t="s">
        <v>17</v>
      </c>
      <c r="G6" s="247"/>
      <c r="H6" s="249"/>
    </row>
    <row r="7" spans="1:8">
      <c r="A7" s="245" t="s">
        <v>56</v>
      </c>
      <c r="B7" s="48" t="s">
        <v>19</v>
      </c>
      <c r="C7" s="71">
        <v>2.8958829999999978</v>
      </c>
      <c r="D7" s="71">
        <v>41.515882999999995</v>
      </c>
      <c r="E7" s="71">
        <v>13.16</v>
      </c>
      <c r="F7" s="12">
        <f t="shared" ref="F7:F27" si="0">(D7-E7)/E7*100</f>
        <v>215.47023556230997</v>
      </c>
      <c r="G7" s="72">
        <v>478</v>
      </c>
      <c r="H7" s="108">
        <v>29382.75</v>
      </c>
    </row>
    <row r="8" spans="1:8" ht="14.25" thickBot="1">
      <c r="A8" s="250"/>
      <c r="B8" s="50" t="s">
        <v>20</v>
      </c>
      <c r="C8" s="71">
        <v>1.9004119999999993</v>
      </c>
      <c r="D8" s="72">
        <v>21.510411999999999</v>
      </c>
      <c r="E8" s="72">
        <v>7.46</v>
      </c>
      <c r="F8" s="12">
        <f t="shared" si="0"/>
        <v>188.3433243967828</v>
      </c>
      <c r="G8" s="72">
        <v>289</v>
      </c>
      <c r="H8" s="108">
        <v>5780</v>
      </c>
    </row>
    <row r="9" spans="1:8" ht="14.25" thickTop="1">
      <c r="A9" s="251" t="s">
        <v>57</v>
      </c>
      <c r="B9" s="53" t="s">
        <v>19</v>
      </c>
      <c r="C9" s="19">
        <v>10.48</v>
      </c>
      <c r="D9" s="19">
        <v>120.62</v>
      </c>
      <c r="E9" s="19">
        <v>6</v>
      </c>
      <c r="F9" s="12">
        <f t="shared" si="0"/>
        <v>1910.3333333333335</v>
      </c>
      <c r="G9" s="20">
        <v>1005</v>
      </c>
      <c r="H9" s="54">
        <v>23205</v>
      </c>
    </row>
    <row r="10" spans="1:8" ht="14.25" thickBot="1">
      <c r="A10" s="250"/>
      <c r="B10" s="50" t="s">
        <v>20</v>
      </c>
      <c r="C10" s="20">
        <v>4.1900000000000004</v>
      </c>
      <c r="D10" s="20">
        <v>22.63</v>
      </c>
      <c r="E10" s="20">
        <v>1.95</v>
      </c>
      <c r="F10" s="12">
        <f t="shared" si="0"/>
        <v>1060.5128205128206</v>
      </c>
      <c r="G10" s="20">
        <v>298</v>
      </c>
      <c r="H10" s="54">
        <v>5008</v>
      </c>
    </row>
    <row r="11" spans="1:8" ht="14.25" thickTop="1">
      <c r="A11" s="251" t="s">
        <v>58</v>
      </c>
      <c r="B11" s="172" t="s">
        <v>19</v>
      </c>
      <c r="C11" s="101">
        <v>0.58679300000000012</v>
      </c>
      <c r="D11" s="101">
        <v>42.608443000000001</v>
      </c>
      <c r="E11" s="100">
        <v>6.6845270000000001</v>
      </c>
      <c r="F11" s="12">
        <f t="shared" si="0"/>
        <v>537.41896771454435</v>
      </c>
      <c r="G11" s="71">
        <v>496</v>
      </c>
      <c r="H11" s="102">
        <v>60997.143459999992</v>
      </c>
    </row>
    <row r="12" spans="1:8" ht="14.25" thickBot="1">
      <c r="A12" s="250"/>
      <c r="B12" s="50" t="s">
        <v>20</v>
      </c>
      <c r="C12" s="101">
        <v>0.58679300000000012</v>
      </c>
      <c r="D12" s="101">
        <v>6.4877390000000004</v>
      </c>
      <c r="E12" s="100">
        <v>3.9075510000000002</v>
      </c>
      <c r="F12" s="12">
        <f t="shared" si="0"/>
        <v>66.030820838934673</v>
      </c>
      <c r="G12" s="103">
        <v>88</v>
      </c>
      <c r="H12" s="104">
        <v>1760</v>
      </c>
    </row>
    <row r="13" spans="1:8" ht="14.25" thickTop="1">
      <c r="A13" s="252" t="s">
        <v>59</v>
      </c>
      <c r="B13" s="56" t="s">
        <v>19</v>
      </c>
      <c r="C13" s="32">
        <v>5.6</v>
      </c>
      <c r="D13" s="32">
        <v>92.99</v>
      </c>
      <c r="E13" s="32" t="s">
        <v>130</v>
      </c>
      <c r="F13" s="12">
        <f t="shared" si="0"/>
        <v>2.2317502198768704</v>
      </c>
      <c r="G13" s="32">
        <v>880</v>
      </c>
      <c r="H13" s="55">
        <v>110182.9</v>
      </c>
    </row>
    <row r="14" spans="1:8" ht="14.25" thickBot="1">
      <c r="A14" s="253"/>
      <c r="B14" s="50" t="s">
        <v>20</v>
      </c>
      <c r="C14" s="16">
        <v>1.05</v>
      </c>
      <c r="D14" s="16">
        <v>7.7</v>
      </c>
      <c r="E14" s="16">
        <v>3.45</v>
      </c>
      <c r="F14" s="12">
        <f t="shared" si="0"/>
        <v>123.18840579710144</v>
      </c>
      <c r="G14" s="16">
        <v>104</v>
      </c>
      <c r="H14" s="52">
        <v>2080</v>
      </c>
    </row>
    <row r="15" spans="1:8" ht="14.25" thickTop="1">
      <c r="A15" s="251" t="s">
        <v>60</v>
      </c>
      <c r="B15" s="172" t="s">
        <v>19</v>
      </c>
      <c r="C15" s="31"/>
      <c r="D15" s="31"/>
      <c r="E15" s="31"/>
      <c r="F15" s="12" t="e">
        <f t="shared" si="0"/>
        <v>#DIV/0!</v>
      </c>
      <c r="G15" s="31"/>
      <c r="H15" s="49"/>
    </row>
    <row r="16" spans="1:8" ht="14.25" thickBot="1">
      <c r="A16" s="250"/>
      <c r="B16" s="50" t="s">
        <v>20</v>
      </c>
      <c r="C16" s="31"/>
      <c r="D16" s="31"/>
      <c r="E16" s="31"/>
      <c r="F16" s="12" t="e">
        <f t="shared" si="0"/>
        <v>#DIV/0!</v>
      </c>
      <c r="G16" s="16"/>
      <c r="H16" s="52"/>
    </row>
    <row r="17" spans="1:8" ht="14.25" thickTop="1">
      <c r="A17" s="252" t="s">
        <v>61</v>
      </c>
      <c r="B17" s="172" t="s">
        <v>19</v>
      </c>
      <c r="C17" s="32"/>
      <c r="D17" s="32"/>
      <c r="E17" s="71"/>
      <c r="F17" s="12" t="e">
        <f t="shared" si="0"/>
        <v>#DIV/0!</v>
      </c>
      <c r="G17" s="32"/>
      <c r="H17" s="55"/>
    </row>
    <row r="18" spans="1:8" ht="14.25" thickBot="1">
      <c r="A18" s="252"/>
      <c r="B18" s="50" t="s">
        <v>20</v>
      </c>
      <c r="C18" s="16"/>
      <c r="D18" s="16"/>
      <c r="E18" s="72"/>
      <c r="F18" s="12" t="e">
        <f t="shared" si="0"/>
        <v>#DIV/0!</v>
      </c>
      <c r="G18" s="16"/>
      <c r="H18" s="52"/>
    </row>
    <row r="19" spans="1:8" ht="14.25" thickTop="1">
      <c r="A19" s="254" t="s">
        <v>62</v>
      </c>
      <c r="B19" s="56" t="s">
        <v>19</v>
      </c>
      <c r="C19" s="32">
        <v>38.254300000000001</v>
      </c>
      <c r="D19" s="32">
        <v>379.4545</v>
      </c>
      <c r="E19" s="32">
        <v>492.3526</v>
      </c>
      <c r="F19" s="12">
        <f t="shared" si="0"/>
        <v>-22.930334886014617</v>
      </c>
      <c r="G19" s="31">
        <v>3129</v>
      </c>
      <c r="H19" s="55">
        <v>320638.22120000003</v>
      </c>
    </row>
    <row r="20" spans="1:8" ht="14.25" thickBot="1">
      <c r="A20" s="253"/>
      <c r="B20" s="50" t="s">
        <v>20</v>
      </c>
      <c r="C20" s="51">
        <v>14.4787</v>
      </c>
      <c r="D20" s="51">
        <v>53.898299999999999</v>
      </c>
      <c r="E20" s="51">
        <v>40.508200000000002</v>
      </c>
      <c r="F20" s="12">
        <f t="shared" si="0"/>
        <v>33.055282634133327</v>
      </c>
      <c r="G20" s="16">
        <v>596</v>
      </c>
      <c r="H20" s="175">
        <v>11920</v>
      </c>
    </row>
    <row r="21" spans="1:8" ht="14.25" thickTop="1">
      <c r="A21" s="251" t="s">
        <v>63</v>
      </c>
      <c r="B21" s="172" t="s">
        <v>19</v>
      </c>
      <c r="C21" s="71">
        <v>84.03</v>
      </c>
      <c r="D21" s="106">
        <v>441.73</v>
      </c>
      <c r="E21" s="106">
        <v>909.91</v>
      </c>
      <c r="F21" s="12">
        <f t="shared" si="0"/>
        <v>-51.45344045015441</v>
      </c>
      <c r="G21" s="72">
        <v>3997</v>
      </c>
      <c r="H21" s="108">
        <v>275354</v>
      </c>
    </row>
    <row r="22" spans="1:8" ht="14.25" thickBot="1">
      <c r="A22" s="250"/>
      <c r="B22" s="50" t="s">
        <v>20</v>
      </c>
      <c r="C22" s="72">
        <v>32.61</v>
      </c>
      <c r="D22" s="107">
        <v>126.06</v>
      </c>
      <c r="E22" s="107">
        <v>150.12</v>
      </c>
      <c r="F22" s="12">
        <f t="shared" si="0"/>
        <v>-16.027178257394088</v>
      </c>
      <c r="G22" s="72">
        <v>1448</v>
      </c>
      <c r="H22" s="108">
        <v>28920</v>
      </c>
    </row>
    <row r="23" spans="1:8" ht="14.25" thickTop="1">
      <c r="A23" s="252" t="s">
        <v>64</v>
      </c>
      <c r="B23" s="172" t="s">
        <v>19</v>
      </c>
      <c r="C23" s="32">
        <v>2.9454549999999999</v>
      </c>
      <c r="D23" s="32">
        <v>30.134512999999998</v>
      </c>
      <c r="E23" s="32">
        <v>0.9335</v>
      </c>
      <c r="F23" s="12">
        <f t="shared" si="0"/>
        <v>3128.1213711837172</v>
      </c>
      <c r="G23" s="32">
        <v>364</v>
      </c>
      <c r="H23" s="55">
        <v>29906.442760000002</v>
      </c>
    </row>
    <row r="24" spans="1:8" ht="14.25" thickBot="1">
      <c r="A24" s="253"/>
      <c r="B24" s="50" t="s">
        <v>20</v>
      </c>
      <c r="C24" s="51">
        <v>1.430663</v>
      </c>
      <c r="D24" s="51">
        <v>12.745297000000001</v>
      </c>
      <c r="E24" s="51">
        <v>0.23055999999999999</v>
      </c>
      <c r="F24" s="12">
        <f t="shared" si="0"/>
        <v>5427.9740631505902</v>
      </c>
      <c r="G24" s="51">
        <v>177</v>
      </c>
      <c r="H24" s="52">
        <v>3540</v>
      </c>
    </row>
    <row r="25" spans="1:8" ht="14.25" thickTop="1">
      <c r="A25" s="251" t="s">
        <v>49</v>
      </c>
      <c r="B25" s="56" t="s">
        <v>19</v>
      </c>
      <c r="C25" s="32">
        <f t="shared" ref="C25:E26" si="1">+C7+C9+C11+C13+C15+C17+C19+C21+C23</f>
        <v>144.79243099999999</v>
      </c>
      <c r="D25" s="32">
        <f t="shared" si="1"/>
        <v>1149.0533390000001</v>
      </c>
      <c r="E25" s="32">
        <f t="shared" si="1"/>
        <v>1520.0006269999999</v>
      </c>
      <c r="F25" s="26">
        <f t="shared" si="0"/>
        <v>-24.404416775283337</v>
      </c>
      <c r="G25" s="32">
        <f>+G7+G9+G11+G13+G15+G17+G19+G21+G23</f>
        <v>10349</v>
      </c>
      <c r="H25" s="32">
        <f>+H7+H9+H11+H13+H15+H17+H19+H21+H23</f>
        <v>849666.45741999999</v>
      </c>
    </row>
    <row r="26" spans="1:8">
      <c r="A26" s="245"/>
      <c r="B26" s="48" t="s">
        <v>20</v>
      </c>
      <c r="C26" s="32">
        <f t="shared" si="1"/>
        <v>56.246568000000003</v>
      </c>
      <c r="D26" s="32">
        <f t="shared" si="1"/>
        <v>251.03174799999999</v>
      </c>
      <c r="E26" s="32">
        <f t="shared" si="1"/>
        <v>207.62631100000002</v>
      </c>
      <c r="F26" s="12">
        <f t="shared" si="0"/>
        <v>20.905557099649076</v>
      </c>
      <c r="G26" s="32">
        <f>+G8+G10+G12+G14+G16+G18+G20+G22+G24</f>
        <v>3000</v>
      </c>
      <c r="H26" s="32">
        <f>+H8+H10+H12+H14+H16+H18+H20+H22+H24</f>
        <v>59008</v>
      </c>
    </row>
    <row r="27" spans="1:8" ht="14.25" thickBot="1">
      <c r="A27" s="250"/>
      <c r="B27" s="50" t="s">
        <v>48</v>
      </c>
      <c r="C27" s="16">
        <f>+C25</f>
        <v>144.79243099999999</v>
      </c>
      <c r="D27" s="16">
        <f>+D25</f>
        <v>1149.0533390000001</v>
      </c>
      <c r="E27" s="16">
        <f>+E25</f>
        <v>1520.0006269999999</v>
      </c>
      <c r="F27" s="17">
        <f t="shared" si="0"/>
        <v>-24.404416775283337</v>
      </c>
      <c r="G27" s="16">
        <f>+G25</f>
        <v>10349</v>
      </c>
      <c r="H27" s="16">
        <f>+H25</f>
        <v>849666.45741999999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C565" activePane="bottomRight" state="frozen"/>
      <selection pane="topRight"/>
      <selection pane="bottomLeft"/>
      <selection pane="bottomRight" activeCell="B573" sqref="A573:XFD573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155" customWidth="1"/>
    <col min="7" max="7" width="9" style="8"/>
    <col min="8" max="8" width="9.625" style="8" customWidth="1"/>
    <col min="9" max="12" width="9" style="8"/>
    <col min="13" max="13" width="11.875" style="155" customWidth="1"/>
    <col min="14" max="14" width="9.625" style="155" customWidth="1"/>
    <col min="15" max="16384" width="9" style="8"/>
  </cols>
  <sheetData>
    <row r="1" spans="1:14">
      <c r="A1" s="217" t="s">
        <v>121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4.25" thickBot="1">
      <c r="A3" s="270" t="s">
        <v>122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3.5" customHeight="1">
      <c r="A4" s="236" t="s">
        <v>98</v>
      </c>
      <c r="B4" s="9" t="s">
        <v>3</v>
      </c>
      <c r="C4" s="226" t="s">
        <v>4</v>
      </c>
      <c r="D4" s="227"/>
      <c r="E4" s="227"/>
      <c r="F4" s="259"/>
      <c r="G4" s="219" t="s">
        <v>5</v>
      </c>
      <c r="H4" s="259"/>
      <c r="I4" s="219" t="s">
        <v>6</v>
      </c>
      <c r="J4" s="228"/>
      <c r="K4" s="228"/>
      <c r="L4" s="228"/>
      <c r="M4" s="228"/>
      <c r="N4" s="277" t="s">
        <v>7</v>
      </c>
    </row>
    <row r="5" spans="1:14">
      <c r="A5" s="233"/>
      <c r="B5" s="10" t="s">
        <v>8</v>
      </c>
      <c r="C5" s="229" t="s">
        <v>9</v>
      </c>
      <c r="D5" s="229" t="s">
        <v>10</v>
      </c>
      <c r="E5" s="229" t="s">
        <v>11</v>
      </c>
      <c r="F5" s="197" t="s">
        <v>12</v>
      </c>
      <c r="G5" s="229" t="s">
        <v>13</v>
      </c>
      <c r="H5" s="229" t="s">
        <v>14</v>
      </c>
      <c r="I5" s="192" t="s">
        <v>13</v>
      </c>
      <c r="J5" s="260" t="s">
        <v>15</v>
      </c>
      <c r="K5" s="261"/>
      <c r="L5" s="262"/>
      <c r="M5" s="197" t="s">
        <v>12</v>
      </c>
      <c r="N5" s="278"/>
    </row>
    <row r="6" spans="1:14">
      <c r="A6" s="264"/>
      <c r="B6" s="10" t="s">
        <v>16</v>
      </c>
      <c r="C6" s="230"/>
      <c r="D6" s="230"/>
      <c r="E6" s="230"/>
      <c r="F6" s="198" t="s">
        <v>17</v>
      </c>
      <c r="G6" s="263"/>
      <c r="H6" s="263"/>
      <c r="I6" s="24" t="s">
        <v>18</v>
      </c>
      <c r="J6" s="193" t="s">
        <v>9</v>
      </c>
      <c r="K6" s="25" t="s">
        <v>10</v>
      </c>
      <c r="L6" s="97" t="s">
        <v>11</v>
      </c>
      <c r="M6" s="198" t="s">
        <v>17</v>
      </c>
      <c r="N6" s="204" t="s">
        <v>17</v>
      </c>
    </row>
    <row r="7" spans="1:14">
      <c r="A7" s="265" t="s">
        <v>2</v>
      </c>
      <c r="B7" s="192" t="s">
        <v>19</v>
      </c>
      <c r="C7" s="71">
        <v>1015.215783</v>
      </c>
      <c r="D7" s="71">
        <v>9050.7180779999999</v>
      </c>
      <c r="E7" s="71">
        <v>10591.51</v>
      </c>
      <c r="F7" s="12">
        <f t="shared" ref="F7:F23" si="0">(D7-E7)/E7*100</f>
        <v>-14.547424512652118</v>
      </c>
      <c r="G7" s="75">
        <v>74983</v>
      </c>
      <c r="H7" s="75">
        <v>5956080.0099999998</v>
      </c>
      <c r="I7" s="75">
        <v>9000</v>
      </c>
      <c r="J7" s="72">
        <v>730.46423899999991</v>
      </c>
      <c r="K7" s="72">
        <v>7067.9830469999997</v>
      </c>
      <c r="L7" s="72">
        <v>5952.83</v>
      </c>
      <c r="M7" s="26">
        <f>(K7-L7)/L7*100</f>
        <v>18.733157960163481</v>
      </c>
      <c r="N7" s="205">
        <f t="shared" ref="N7:N14" si="1">+D7/D202*100</f>
        <v>42.020200373517916</v>
      </c>
    </row>
    <row r="8" spans="1:14">
      <c r="A8" s="266"/>
      <c r="B8" s="192" t="s">
        <v>20</v>
      </c>
      <c r="C8" s="71">
        <v>357.620881</v>
      </c>
      <c r="D8" s="71">
        <v>2519.8643980000002</v>
      </c>
      <c r="E8" s="71">
        <v>2614.84</v>
      </c>
      <c r="F8" s="12">
        <f t="shared" si="0"/>
        <v>-3.6321764237964835</v>
      </c>
      <c r="G8" s="75">
        <v>43981</v>
      </c>
      <c r="H8" s="75">
        <v>879713.6</v>
      </c>
      <c r="I8" s="75">
        <v>4632</v>
      </c>
      <c r="J8" s="72">
        <v>232.02082800000017</v>
      </c>
      <c r="K8" s="72">
        <v>2675.2573630000002</v>
      </c>
      <c r="L8" s="72">
        <v>2074.25</v>
      </c>
      <c r="M8" s="26">
        <f t="shared" ref="M8:M14" si="2">(K8-L8)/L8*100</f>
        <v>28.974683042063404</v>
      </c>
      <c r="N8" s="205">
        <f t="shared" si="1"/>
        <v>44.827935754175378</v>
      </c>
    </row>
    <row r="9" spans="1:14">
      <c r="A9" s="266"/>
      <c r="B9" s="192" t="s">
        <v>21</v>
      </c>
      <c r="C9" s="71">
        <v>76.637726999999899</v>
      </c>
      <c r="D9" s="71">
        <v>810.90022999999997</v>
      </c>
      <c r="E9" s="71">
        <v>729.34</v>
      </c>
      <c r="F9" s="12">
        <f t="shared" si="0"/>
        <v>11.182744673266232</v>
      </c>
      <c r="G9" s="75">
        <v>620</v>
      </c>
      <c r="H9" s="75">
        <v>725739.44</v>
      </c>
      <c r="I9" s="75">
        <v>103</v>
      </c>
      <c r="J9" s="72">
        <v>77.093124999999873</v>
      </c>
      <c r="K9" s="72">
        <v>2334.933</v>
      </c>
      <c r="L9" s="72">
        <v>119.67</v>
      </c>
      <c r="M9" s="26">
        <f t="shared" si="2"/>
        <v>1851.1431436450239</v>
      </c>
      <c r="N9" s="205">
        <f t="shared" si="1"/>
        <v>77.12083334772592</v>
      </c>
    </row>
    <row r="10" spans="1:14">
      <c r="A10" s="266"/>
      <c r="B10" s="192" t="s">
        <v>22</v>
      </c>
      <c r="C10" s="71">
        <v>29.256522</v>
      </c>
      <c r="D10" s="71">
        <v>265.71371799999997</v>
      </c>
      <c r="E10" s="71">
        <v>165.87</v>
      </c>
      <c r="F10" s="12">
        <f t="shared" si="0"/>
        <v>60.193957918852092</v>
      </c>
      <c r="G10" s="75">
        <v>34756</v>
      </c>
      <c r="H10" s="75">
        <v>266380.83</v>
      </c>
      <c r="I10" s="75">
        <v>920</v>
      </c>
      <c r="J10" s="72">
        <v>3.5712000000000046</v>
      </c>
      <c r="K10" s="72">
        <v>62.842350000000003</v>
      </c>
      <c r="L10" s="72">
        <v>78.12</v>
      </c>
      <c r="M10" s="26">
        <f t="shared" si="2"/>
        <v>-19.556643625192013</v>
      </c>
      <c r="N10" s="205">
        <f t="shared" si="1"/>
        <v>84.853702460987989</v>
      </c>
    </row>
    <row r="11" spans="1:14">
      <c r="A11" s="266"/>
      <c r="B11" s="192" t="s">
        <v>23</v>
      </c>
      <c r="C11" s="71">
        <v>3.1000100000000002</v>
      </c>
      <c r="D11" s="71">
        <v>43.212767999999997</v>
      </c>
      <c r="E11" s="71">
        <v>50.83</v>
      </c>
      <c r="F11" s="12">
        <f t="shared" si="0"/>
        <v>-14.985701357466066</v>
      </c>
      <c r="G11" s="75">
        <v>633</v>
      </c>
      <c r="H11" s="75">
        <v>9637.7000000000007</v>
      </c>
      <c r="I11" s="75">
        <v>5</v>
      </c>
      <c r="J11" s="72">
        <v>0</v>
      </c>
      <c r="K11" s="72">
        <v>7.5625799999999996</v>
      </c>
      <c r="L11" s="72">
        <v>9.11</v>
      </c>
      <c r="M11" s="26">
        <f t="shared" si="2"/>
        <v>-16.985949506037322</v>
      </c>
      <c r="N11" s="205">
        <f t="shared" si="1"/>
        <v>50.462738544950568</v>
      </c>
    </row>
    <row r="12" spans="1:14">
      <c r="A12" s="266"/>
      <c r="B12" s="192" t="s">
        <v>24</v>
      </c>
      <c r="C12" s="71">
        <v>64.867044999999493</v>
      </c>
      <c r="D12" s="71">
        <v>2601.7518409999998</v>
      </c>
      <c r="E12" s="71">
        <v>1909.4</v>
      </c>
      <c r="F12" s="12">
        <f t="shared" si="0"/>
        <v>36.26017811878075</v>
      </c>
      <c r="G12" s="75">
        <v>3484</v>
      </c>
      <c r="H12" s="75">
        <v>1483173.86</v>
      </c>
      <c r="I12" s="75">
        <v>365</v>
      </c>
      <c r="J12" s="72">
        <v>292.75237700000002</v>
      </c>
      <c r="K12" s="72">
        <v>1425.776873</v>
      </c>
      <c r="L12" s="72">
        <v>440.5</v>
      </c>
      <c r="M12" s="26">
        <f t="shared" si="2"/>
        <v>223.67238887627695</v>
      </c>
      <c r="N12" s="205">
        <f t="shared" si="1"/>
        <v>63.464480089780054</v>
      </c>
    </row>
    <row r="13" spans="1:14">
      <c r="A13" s="266"/>
      <c r="B13" s="192" t="s">
        <v>25</v>
      </c>
      <c r="C13" s="71">
        <v>18.568179999999799</v>
      </c>
      <c r="D13" s="71">
        <v>2703.6233080000002</v>
      </c>
      <c r="E13" s="71">
        <v>3996.4</v>
      </c>
      <c r="F13" s="12">
        <f t="shared" si="0"/>
        <v>-32.348530977880088</v>
      </c>
      <c r="G13" s="75">
        <v>1890</v>
      </c>
      <c r="H13" s="75">
        <v>52506.879999999997</v>
      </c>
      <c r="I13" s="75">
        <v>2844</v>
      </c>
      <c r="J13" s="72">
        <v>756.10234199999991</v>
      </c>
      <c r="K13" s="72">
        <v>2112.5</v>
      </c>
      <c r="L13" s="72">
        <v>1003.78</v>
      </c>
      <c r="M13" s="26">
        <f t="shared" si="2"/>
        <v>110.45448205782145</v>
      </c>
      <c r="N13" s="205">
        <f t="shared" si="1"/>
        <v>50.454462864737593</v>
      </c>
    </row>
    <row r="14" spans="1:14">
      <c r="A14" s="266"/>
      <c r="B14" s="192" t="s">
        <v>26</v>
      </c>
      <c r="C14" s="71">
        <v>79.521139000000204</v>
      </c>
      <c r="D14" s="71">
        <v>1423.506862</v>
      </c>
      <c r="E14" s="71">
        <v>1015.61</v>
      </c>
      <c r="F14" s="12">
        <f t="shared" si="0"/>
        <v>40.162745739013985</v>
      </c>
      <c r="G14" s="75">
        <v>55896</v>
      </c>
      <c r="H14" s="75">
        <v>9855835.7100000009</v>
      </c>
      <c r="I14" s="75">
        <v>1241</v>
      </c>
      <c r="J14" s="72">
        <v>24.533115000000009</v>
      </c>
      <c r="K14" s="72">
        <v>356.71014500000001</v>
      </c>
      <c r="L14" s="72">
        <v>278.58999999999997</v>
      </c>
      <c r="M14" s="26">
        <f t="shared" si="2"/>
        <v>28.041259557055188</v>
      </c>
      <c r="N14" s="205">
        <f t="shared" si="1"/>
        <v>52.136719152785162</v>
      </c>
    </row>
    <row r="15" spans="1:14">
      <c r="A15" s="266"/>
      <c r="B15" s="192" t="s">
        <v>27</v>
      </c>
      <c r="C15" s="71">
        <v>30.39</v>
      </c>
      <c r="D15" s="71">
        <v>295.36</v>
      </c>
      <c r="E15" s="71">
        <v>187.8</v>
      </c>
      <c r="F15" s="12">
        <f t="shared" si="0"/>
        <v>57.273695420660275</v>
      </c>
      <c r="G15" s="75">
        <v>126</v>
      </c>
      <c r="H15" s="75">
        <v>100048.09</v>
      </c>
      <c r="I15" s="75">
        <v>1</v>
      </c>
      <c r="J15" s="72">
        <v>-9.0700000000021319E-4</v>
      </c>
      <c r="K15" s="87">
        <v>3.6790929999999999</v>
      </c>
      <c r="L15" s="72">
        <v>3.6790929999999999</v>
      </c>
      <c r="M15" s="12"/>
      <c r="N15" s="205"/>
    </row>
    <row r="16" spans="1:14">
      <c r="A16" s="266"/>
      <c r="B16" s="14" t="s">
        <v>28</v>
      </c>
      <c r="C16" s="71">
        <v>17.169809999999998</v>
      </c>
      <c r="D16" s="71">
        <v>138.21567400000001</v>
      </c>
      <c r="E16" s="71">
        <v>123.47</v>
      </c>
      <c r="F16" s="12">
        <f t="shared" si="0"/>
        <v>11.942718069166606</v>
      </c>
      <c r="G16" s="75">
        <v>40</v>
      </c>
      <c r="H16" s="75">
        <v>37744.83</v>
      </c>
      <c r="I16" s="75">
        <v>1</v>
      </c>
      <c r="J16" s="72">
        <v>0</v>
      </c>
      <c r="K16" s="72">
        <v>3.6790929999999999</v>
      </c>
      <c r="L16" s="72">
        <v>3.6790929999999999</v>
      </c>
      <c r="M16" s="12"/>
      <c r="N16" s="205"/>
    </row>
    <row r="17" spans="1:14">
      <c r="A17" s="266"/>
      <c r="B17" s="14" t="s">
        <v>29</v>
      </c>
      <c r="C17" s="71">
        <v>0</v>
      </c>
      <c r="D17" s="71">
        <v>2.8108490000000002</v>
      </c>
      <c r="E17" s="71">
        <v>2.4900000000000002</v>
      </c>
      <c r="F17" s="12">
        <f t="shared" si="0"/>
        <v>12.885502008032123</v>
      </c>
      <c r="G17" s="75">
        <v>1</v>
      </c>
      <c r="H17" s="75">
        <v>1073.9100000000001</v>
      </c>
      <c r="I17" s="75">
        <v>0</v>
      </c>
      <c r="J17" s="72">
        <v>0</v>
      </c>
      <c r="K17" s="72"/>
      <c r="L17" s="72"/>
      <c r="M17" s="12"/>
      <c r="N17" s="205"/>
    </row>
    <row r="18" spans="1:14">
      <c r="A18" s="266"/>
      <c r="B18" s="14" t="s">
        <v>30</v>
      </c>
      <c r="C18" s="71">
        <v>13.221202</v>
      </c>
      <c r="D18" s="71">
        <v>154.334619</v>
      </c>
      <c r="E18" s="71">
        <v>61.84</v>
      </c>
      <c r="F18" s="12">
        <f t="shared" si="0"/>
        <v>149.57085866752911</v>
      </c>
      <c r="G18" s="75">
        <v>85</v>
      </c>
      <c r="H18" s="75">
        <v>61229.35</v>
      </c>
      <c r="I18" s="75">
        <v>0</v>
      </c>
      <c r="J18" s="72">
        <v>0</v>
      </c>
      <c r="K18" s="72"/>
      <c r="L18" s="72"/>
      <c r="M18" s="12"/>
      <c r="N18" s="205"/>
    </row>
    <row r="19" spans="1:14" ht="14.25" thickBot="1">
      <c r="A19" s="267"/>
      <c r="B19" s="15" t="s">
        <v>31</v>
      </c>
      <c r="C19" s="16">
        <f t="shared" ref="C19:L19" si="3">C7+C9+C10+C11+C12+C13+C14+C15</f>
        <v>1317.5564059999995</v>
      </c>
      <c r="D19" s="16">
        <f t="shared" si="3"/>
        <v>17194.786805</v>
      </c>
      <c r="E19" s="16">
        <f t="shared" si="3"/>
        <v>18646.760000000002</v>
      </c>
      <c r="F19" s="17">
        <f t="shared" si="0"/>
        <v>-7.7867318236519489</v>
      </c>
      <c r="G19" s="16">
        <f t="shared" si="3"/>
        <v>172388</v>
      </c>
      <c r="H19" s="16">
        <f t="shared" si="3"/>
        <v>18449402.52</v>
      </c>
      <c r="I19" s="16">
        <f t="shared" si="3"/>
        <v>14479</v>
      </c>
      <c r="J19" s="16">
        <f t="shared" si="3"/>
        <v>1884.5154909999997</v>
      </c>
      <c r="K19" s="16">
        <f t="shared" si="3"/>
        <v>13371.987088</v>
      </c>
      <c r="L19" s="16">
        <f t="shared" si="3"/>
        <v>7886.2790929999992</v>
      </c>
      <c r="M19" s="17">
        <f t="shared" ref="M19:M21" si="4">(K19-L19)/L19*100</f>
        <v>69.560155433367967</v>
      </c>
      <c r="N19" s="206">
        <f>D19/D214*100</f>
        <v>48.290232792602353</v>
      </c>
    </row>
    <row r="20" spans="1:14" ht="15" thickTop="1" thickBot="1">
      <c r="A20" s="268" t="s">
        <v>32</v>
      </c>
      <c r="B20" s="18" t="s">
        <v>19</v>
      </c>
      <c r="C20" s="19">
        <v>282.79783600000002</v>
      </c>
      <c r="D20" s="19">
        <v>2441.966066</v>
      </c>
      <c r="E20" s="19">
        <v>2047.55</v>
      </c>
      <c r="F20" s="199">
        <f t="shared" si="0"/>
        <v>19.262829527972457</v>
      </c>
      <c r="G20" s="20">
        <v>9509</v>
      </c>
      <c r="H20" s="20">
        <v>1004449.7052</v>
      </c>
      <c r="I20" s="20">
        <v>1153</v>
      </c>
      <c r="J20" s="19">
        <v>67.243265000000093</v>
      </c>
      <c r="K20" s="20">
        <v>1220.0793839999999</v>
      </c>
      <c r="L20" s="20">
        <v>994.15</v>
      </c>
      <c r="M20" s="199">
        <f t="shared" si="4"/>
        <v>22.725884826233457</v>
      </c>
      <c r="N20" s="207">
        <f>D20/D202*100</f>
        <v>11.337432291485776</v>
      </c>
    </row>
    <row r="21" spans="1:14" ht="14.25" thickBot="1">
      <c r="A21" s="256"/>
      <c r="B21" s="192" t="s">
        <v>20</v>
      </c>
      <c r="C21" s="20">
        <v>80.085666000000003</v>
      </c>
      <c r="D21" s="20">
        <v>521.74319000000003</v>
      </c>
      <c r="E21" s="20">
        <v>380.85</v>
      </c>
      <c r="F21" s="12">
        <f t="shared" si="0"/>
        <v>36.994404621241955</v>
      </c>
      <c r="G21" s="20">
        <v>3300</v>
      </c>
      <c r="H21" s="20">
        <v>65760</v>
      </c>
      <c r="I21" s="20">
        <v>522</v>
      </c>
      <c r="J21" s="20">
        <v>24.960232000000001</v>
      </c>
      <c r="K21" s="20">
        <v>315.69358399999999</v>
      </c>
      <c r="L21" s="20">
        <v>255.68</v>
      </c>
      <c r="M21" s="12">
        <f t="shared" si="4"/>
        <v>23.472146433041292</v>
      </c>
      <c r="N21" s="205">
        <f>D21/D203*100</f>
        <v>9.2817177861086311</v>
      </c>
    </row>
    <row r="22" spans="1:14" ht="14.25" thickBot="1">
      <c r="A22" s="256"/>
      <c r="B22" s="192" t="s">
        <v>21</v>
      </c>
      <c r="C22" s="20">
        <v>2.5044010000000001</v>
      </c>
      <c r="D22" s="20">
        <v>15.751811</v>
      </c>
      <c r="E22" s="20">
        <v>17.760000000000002</v>
      </c>
      <c r="F22" s="12">
        <f t="shared" si="0"/>
        <v>-11.307370495495503</v>
      </c>
      <c r="G22" s="20">
        <v>10</v>
      </c>
      <c r="H22" s="20">
        <v>35727.186097999998</v>
      </c>
      <c r="I22" s="20">
        <v>1</v>
      </c>
      <c r="J22" s="20"/>
      <c r="K22" s="20">
        <v>0.6</v>
      </c>
      <c r="L22" s="20"/>
      <c r="M22" s="12"/>
      <c r="N22" s="205">
        <f>D22/D204*100</f>
        <v>1.4980792286319564</v>
      </c>
    </row>
    <row r="23" spans="1:14" ht="14.25" thickBot="1">
      <c r="A23" s="256"/>
      <c r="B23" s="192" t="s">
        <v>22</v>
      </c>
      <c r="C23" s="20">
        <v>4.9528000000000003E-2</v>
      </c>
      <c r="D23" s="20">
        <v>2.799067</v>
      </c>
      <c r="E23" s="20">
        <v>4.38</v>
      </c>
      <c r="F23" s="12">
        <f t="shared" si="0"/>
        <v>-36.094360730593607</v>
      </c>
      <c r="G23" s="20">
        <v>238</v>
      </c>
      <c r="H23" s="20">
        <v>15810.59</v>
      </c>
      <c r="I23" s="20">
        <v>13</v>
      </c>
      <c r="J23" s="20"/>
      <c r="K23" s="20">
        <v>1.092298</v>
      </c>
      <c r="L23" s="20">
        <v>0.89</v>
      </c>
      <c r="M23" s="12"/>
      <c r="N23" s="205">
        <f>D23/D205*100</f>
        <v>0.89386125855335141</v>
      </c>
    </row>
    <row r="24" spans="1:14" ht="14.25" thickBot="1">
      <c r="A24" s="256"/>
      <c r="B24" s="192" t="s">
        <v>23</v>
      </c>
      <c r="C24" s="20"/>
      <c r="D24" s="20"/>
      <c r="E24" s="20"/>
      <c r="F24" s="12"/>
      <c r="G24" s="20"/>
      <c r="H24" s="20"/>
      <c r="I24" s="20"/>
      <c r="J24" s="20"/>
      <c r="K24" s="20"/>
      <c r="L24" s="20"/>
      <c r="M24" s="12"/>
      <c r="N24" s="205"/>
    </row>
    <row r="25" spans="1:14" ht="14.25" thickBot="1">
      <c r="A25" s="256"/>
      <c r="B25" s="192" t="s">
        <v>24</v>
      </c>
      <c r="C25" s="21"/>
      <c r="D25" s="21">
        <v>6.7842719999999996</v>
      </c>
      <c r="E25" s="20">
        <v>7.36</v>
      </c>
      <c r="F25" s="12">
        <f>(D25-E25)/E25*100</f>
        <v>-7.8223913043478355</v>
      </c>
      <c r="G25" s="20">
        <v>21</v>
      </c>
      <c r="H25" s="20">
        <v>5120.7749000000003</v>
      </c>
      <c r="I25" s="20">
        <v>2</v>
      </c>
      <c r="J25" s="21"/>
      <c r="K25" s="20"/>
      <c r="L25" s="20">
        <v>20.2</v>
      </c>
      <c r="M25" s="12">
        <f>(K25-L25)/L25*100</f>
        <v>-100</v>
      </c>
      <c r="N25" s="205">
        <f>D25/D207*100</f>
        <v>0.16548860982151306</v>
      </c>
    </row>
    <row r="26" spans="1:14" ht="14.25" thickBot="1">
      <c r="A26" s="256"/>
      <c r="B26" s="192" t="s">
        <v>25</v>
      </c>
      <c r="C26" s="22"/>
      <c r="D26" s="22">
        <v>3.8346200000000001</v>
      </c>
      <c r="E26" s="22">
        <v>7.51</v>
      </c>
      <c r="F26" s="12"/>
      <c r="G26" s="22">
        <v>5</v>
      </c>
      <c r="H26" s="22">
        <v>191.73099999999999</v>
      </c>
      <c r="I26" s="22">
        <v>3</v>
      </c>
      <c r="J26" s="22"/>
      <c r="K26" s="22">
        <v>1.3051710000000001</v>
      </c>
      <c r="L26" s="22">
        <v>0.93</v>
      </c>
      <c r="M26" s="12"/>
      <c r="N26" s="205"/>
    </row>
    <row r="27" spans="1:14" ht="14.25" thickBot="1">
      <c r="A27" s="256"/>
      <c r="B27" s="192" t="s">
        <v>26</v>
      </c>
      <c r="C27" s="20">
        <v>8.56</v>
      </c>
      <c r="D27" s="20">
        <v>153.38999999999999</v>
      </c>
      <c r="E27" s="20">
        <v>109.09</v>
      </c>
      <c r="F27" s="12">
        <f>(D27-E27)/E27*100</f>
        <v>40.608671738931143</v>
      </c>
      <c r="G27" s="20">
        <v>33129</v>
      </c>
      <c r="H27" s="20">
        <v>938184.69900000002</v>
      </c>
      <c r="I27" s="20">
        <v>87</v>
      </c>
      <c r="J27" s="20">
        <v>1.7951250000000001</v>
      </c>
      <c r="K27" s="20">
        <v>55.566822999999999</v>
      </c>
      <c r="L27" s="20">
        <v>6.1</v>
      </c>
      <c r="M27" s="12">
        <f>(K27-L27)/L27*100</f>
        <v>810.93152459016392</v>
      </c>
      <c r="N27" s="205">
        <f>D27/D209*100</f>
        <v>5.6179928346883621</v>
      </c>
    </row>
    <row r="28" spans="1:14" ht="14.25" thickBot="1">
      <c r="A28" s="256"/>
      <c r="B28" s="192" t="s">
        <v>27</v>
      </c>
      <c r="C28" s="20"/>
      <c r="D28" s="20">
        <v>1.963962</v>
      </c>
      <c r="E28" s="20"/>
      <c r="F28" s="12"/>
      <c r="G28" s="20">
        <v>2</v>
      </c>
      <c r="H28" s="20">
        <v>1040.9058</v>
      </c>
      <c r="I28" s="20"/>
      <c r="J28" s="20"/>
      <c r="K28" s="20"/>
      <c r="L28" s="20"/>
      <c r="M28" s="12"/>
      <c r="N28" s="205"/>
    </row>
    <row r="29" spans="1:14" ht="14.25" thickBot="1">
      <c r="A29" s="256"/>
      <c r="B29" s="14" t="s">
        <v>28</v>
      </c>
      <c r="C29" s="40"/>
      <c r="D29" s="40"/>
      <c r="E29" s="40"/>
      <c r="F29" s="12"/>
      <c r="G29" s="40"/>
      <c r="H29" s="40"/>
      <c r="I29" s="40"/>
      <c r="J29" s="40"/>
      <c r="K29" s="40"/>
      <c r="L29" s="40"/>
      <c r="M29" s="12"/>
      <c r="N29" s="205"/>
    </row>
    <row r="30" spans="1:14" ht="14.25" thickBot="1">
      <c r="A30" s="256"/>
      <c r="B30" s="14" t="s">
        <v>29</v>
      </c>
      <c r="C30" s="40"/>
      <c r="D30" s="40">
        <v>1.963962</v>
      </c>
      <c r="E30" s="40"/>
      <c r="F30" s="12"/>
      <c r="G30" s="40">
        <v>2</v>
      </c>
      <c r="H30" s="40">
        <v>1040.9058</v>
      </c>
      <c r="I30" s="40"/>
      <c r="J30" s="40"/>
      <c r="K30" s="40"/>
      <c r="L30" s="40"/>
      <c r="M30" s="12"/>
      <c r="N30" s="205"/>
    </row>
    <row r="31" spans="1:14" ht="14.25" thickBot="1">
      <c r="A31" s="256"/>
      <c r="B31" s="14" t="s">
        <v>30</v>
      </c>
      <c r="C31" s="40"/>
      <c r="D31" s="40"/>
      <c r="E31" s="40"/>
      <c r="F31" s="12"/>
      <c r="G31" s="40"/>
      <c r="H31" s="40"/>
      <c r="I31" s="40"/>
      <c r="J31" s="40"/>
      <c r="K31" s="40"/>
      <c r="L31" s="40"/>
      <c r="M31" s="12"/>
      <c r="N31" s="205"/>
    </row>
    <row r="32" spans="1:14" ht="14.25" thickBot="1">
      <c r="A32" s="257"/>
      <c r="B32" s="15" t="s">
        <v>31</v>
      </c>
      <c r="C32" s="16">
        <f t="shared" ref="C32:L32" si="5">C20+C22+C23+C24+C25+C26+C27+C28</f>
        <v>293.911765</v>
      </c>
      <c r="D32" s="16">
        <f t="shared" si="5"/>
        <v>2626.4897979999996</v>
      </c>
      <c r="E32" s="16">
        <f t="shared" si="5"/>
        <v>2193.6500000000005</v>
      </c>
      <c r="F32" s="17">
        <f t="shared" ref="F32:F38" si="6">(D32-E32)/E32*100</f>
        <v>19.73148852369334</v>
      </c>
      <c r="G32" s="16">
        <f t="shared" si="5"/>
        <v>42914</v>
      </c>
      <c r="H32" s="16">
        <f t="shared" si="5"/>
        <v>2000525.5919980002</v>
      </c>
      <c r="I32" s="16">
        <f t="shared" si="5"/>
        <v>1259</v>
      </c>
      <c r="J32" s="16">
        <f t="shared" si="5"/>
        <v>69.038390000000092</v>
      </c>
      <c r="K32" s="16">
        <f t="shared" si="5"/>
        <v>1278.6436759999997</v>
      </c>
      <c r="L32" s="16">
        <f t="shared" si="5"/>
        <v>1022.27</v>
      </c>
      <c r="M32" s="17">
        <f t="shared" ref="M32:M38" si="7">(K32-L32)/L32*100</f>
        <v>25.078861357566957</v>
      </c>
      <c r="N32" s="206">
        <f>D32/D214*100</f>
        <v>7.3762940600074005</v>
      </c>
    </row>
    <row r="33" spans="1:14" ht="15" thickTop="1" thickBot="1">
      <c r="A33" s="258" t="s">
        <v>33</v>
      </c>
      <c r="B33" s="18" t="s">
        <v>19</v>
      </c>
      <c r="C33" s="105">
        <v>493.91169399999944</v>
      </c>
      <c r="D33" s="105">
        <v>4183.4811579999996</v>
      </c>
      <c r="E33" s="91">
        <v>4021.1245019999997</v>
      </c>
      <c r="F33" s="199">
        <f t="shared" si="6"/>
        <v>4.0375933627334364</v>
      </c>
      <c r="G33" s="72">
        <v>25350</v>
      </c>
      <c r="H33" s="72">
        <v>2543659.4781040079</v>
      </c>
      <c r="I33" s="72">
        <v>3433</v>
      </c>
      <c r="J33" s="72">
        <v>284.92315500000001</v>
      </c>
      <c r="K33" s="72">
        <v>2090.1615120000001</v>
      </c>
      <c r="L33" s="72">
        <v>1636.040080823685</v>
      </c>
      <c r="M33" s="199">
        <f t="shared" si="7"/>
        <v>27.757353655277317</v>
      </c>
      <c r="N33" s="207">
        <f t="shared" ref="N33:N38" si="8">D33/D202*100</f>
        <v>19.422847447353309</v>
      </c>
    </row>
    <row r="34" spans="1:14" ht="14.25" thickBot="1">
      <c r="A34" s="256"/>
      <c r="B34" s="192" t="s">
        <v>20</v>
      </c>
      <c r="C34" s="105">
        <v>137.62990499999989</v>
      </c>
      <c r="D34" s="105">
        <v>1030.924882</v>
      </c>
      <c r="E34" s="91">
        <v>795.25812599999995</v>
      </c>
      <c r="F34" s="12">
        <f t="shared" si="6"/>
        <v>29.633995340023738</v>
      </c>
      <c r="G34" s="72">
        <v>10361</v>
      </c>
      <c r="H34" s="72">
        <v>207220</v>
      </c>
      <c r="I34" s="72">
        <v>1346</v>
      </c>
      <c r="J34" s="72">
        <v>97.848641999999998</v>
      </c>
      <c r="K34" s="72">
        <v>690.74864200000013</v>
      </c>
      <c r="L34" s="72">
        <v>604.45788205566407</v>
      </c>
      <c r="M34" s="12">
        <f t="shared" si="7"/>
        <v>14.275727475150967</v>
      </c>
      <c r="N34" s="205">
        <f t="shared" si="8"/>
        <v>18.339968775445527</v>
      </c>
    </row>
    <row r="35" spans="1:14" ht="14.25" thickBot="1">
      <c r="A35" s="256"/>
      <c r="B35" s="192" t="s">
        <v>21</v>
      </c>
      <c r="C35" s="105">
        <v>3.0497000000000014</v>
      </c>
      <c r="D35" s="105">
        <v>32.792924000000006</v>
      </c>
      <c r="E35" s="91">
        <v>42.328586999999999</v>
      </c>
      <c r="F35" s="12">
        <f t="shared" si="6"/>
        <v>-22.527713953692789</v>
      </c>
      <c r="G35" s="72">
        <v>1721</v>
      </c>
      <c r="H35" s="72">
        <v>117680.23180000001</v>
      </c>
      <c r="I35" s="72">
        <v>35</v>
      </c>
      <c r="J35" s="72">
        <v>1</v>
      </c>
      <c r="K35" s="72">
        <v>9</v>
      </c>
      <c r="L35" s="72">
        <v>11</v>
      </c>
      <c r="M35" s="12">
        <f t="shared" si="7"/>
        <v>-18.181818181818183</v>
      </c>
      <c r="N35" s="205">
        <f t="shared" si="8"/>
        <v>3.1187777894558524</v>
      </c>
    </row>
    <row r="36" spans="1:14" ht="14.25" thickBot="1">
      <c r="A36" s="256"/>
      <c r="B36" s="192" t="s">
        <v>22</v>
      </c>
      <c r="C36" s="105">
        <v>9.5078000000000884E-2</v>
      </c>
      <c r="D36" s="105">
        <v>5.2043150000000002</v>
      </c>
      <c r="E36" s="91">
        <v>5.1136230000000005</v>
      </c>
      <c r="F36" s="12">
        <f t="shared" si="6"/>
        <v>1.7735370792880072</v>
      </c>
      <c r="G36" s="72">
        <v>529</v>
      </c>
      <c r="H36" s="72">
        <v>67853.64</v>
      </c>
      <c r="I36" s="72">
        <v>50</v>
      </c>
      <c r="J36" s="72">
        <v>1</v>
      </c>
      <c r="K36" s="72">
        <v>10</v>
      </c>
      <c r="L36" s="72">
        <v>8</v>
      </c>
      <c r="M36" s="12">
        <f t="shared" si="7"/>
        <v>25</v>
      </c>
      <c r="N36" s="205">
        <f t="shared" si="8"/>
        <v>1.6619593442415224</v>
      </c>
    </row>
    <row r="37" spans="1:14" ht="14.25" thickBot="1">
      <c r="A37" s="256"/>
      <c r="B37" s="192" t="s">
        <v>23</v>
      </c>
      <c r="C37" s="105">
        <v>0.15094300000000072</v>
      </c>
      <c r="D37" s="105">
        <v>5.0754800000000007</v>
      </c>
      <c r="E37" s="91">
        <v>2.2735910000000001</v>
      </c>
      <c r="F37" s="12">
        <f t="shared" si="6"/>
        <v>123.23628128366097</v>
      </c>
      <c r="G37" s="72">
        <v>894</v>
      </c>
      <c r="H37" s="72">
        <v>29189.909610000002</v>
      </c>
      <c r="I37" s="72">
        <v>9</v>
      </c>
      <c r="J37" s="72">
        <v>1</v>
      </c>
      <c r="K37" s="72">
        <v>2</v>
      </c>
      <c r="L37" s="72">
        <v>1</v>
      </c>
      <c r="M37" s="12">
        <f t="shared" si="7"/>
        <v>100</v>
      </c>
      <c r="N37" s="205">
        <f t="shared" si="8"/>
        <v>5.9270125956783364</v>
      </c>
    </row>
    <row r="38" spans="1:14" ht="14.25" thickBot="1">
      <c r="A38" s="256"/>
      <c r="B38" s="192" t="s">
        <v>24</v>
      </c>
      <c r="C38" s="105">
        <v>283.84317400000003</v>
      </c>
      <c r="D38" s="105">
        <v>646.72490700000003</v>
      </c>
      <c r="E38" s="91">
        <v>45.837468000000001</v>
      </c>
      <c r="F38" s="12">
        <f t="shared" si="6"/>
        <v>1310.9088813544413</v>
      </c>
      <c r="G38" s="72">
        <v>492</v>
      </c>
      <c r="H38" s="72">
        <v>235109.71590200005</v>
      </c>
      <c r="I38" s="72">
        <v>108</v>
      </c>
      <c r="J38" s="72">
        <v>36</v>
      </c>
      <c r="K38" s="72">
        <v>177</v>
      </c>
      <c r="L38" s="72">
        <v>18</v>
      </c>
      <c r="M38" s="12">
        <f t="shared" si="7"/>
        <v>883.33333333333337</v>
      </c>
      <c r="N38" s="205">
        <f t="shared" si="8"/>
        <v>15.775547589539061</v>
      </c>
    </row>
    <row r="39" spans="1:14" ht="14.25" thickBot="1">
      <c r="A39" s="256"/>
      <c r="B39" s="192" t="s">
        <v>25</v>
      </c>
      <c r="C39" s="105">
        <v>0</v>
      </c>
      <c r="D39" s="105">
        <v>0</v>
      </c>
      <c r="E39" s="91">
        <v>0</v>
      </c>
      <c r="F39" s="12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12"/>
      <c r="N39" s="205"/>
    </row>
    <row r="40" spans="1:14" ht="14.25" thickBot="1">
      <c r="A40" s="256"/>
      <c r="B40" s="192" t="s">
        <v>26</v>
      </c>
      <c r="C40" s="105">
        <v>49.437519000000691</v>
      </c>
      <c r="D40" s="105">
        <v>436.98912200000024</v>
      </c>
      <c r="E40" s="91">
        <v>556.85527900000034</v>
      </c>
      <c r="F40" s="12">
        <f>(D40-E40)/E40*100</f>
        <v>-21.525549190313058</v>
      </c>
      <c r="G40" s="72">
        <v>11689</v>
      </c>
      <c r="H40" s="72">
        <v>11511879.319999998</v>
      </c>
      <c r="I40" s="74">
        <v>76</v>
      </c>
      <c r="J40" s="72">
        <v>10</v>
      </c>
      <c r="K40" s="74">
        <v>65</v>
      </c>
      <c r="L40" s="72">
        <v>64.95</v>
      </c>
      <c r="M40" s="12">
        <f>(K40-L40)/L40*100</f>
        <v>7.6982294072358987E-2</v>
      </c>
      <c r="N40" s="205">
        <f>D40/D209*100</f>
        <v>16.004966140118391</v>
      </c>
    </row>
    <row r="41" spans="1:14" ht="14.25" thickBot="1">
      <c r="A41" s="256"/>
      <c r="B41" s="192" t="s">
        <v>27</v>
      </c>
      <c r="C41" s="105">
        <v>0</v>
      </c>
      <c r="D41" s="105">
        <v>0</v>
      </c>
      <c r="E41" s="91">
        <v>0</v>
      </c>
      <c r="F41" s="12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12"/>
      <c r="N41" s="205">
        <f>D41/D210*100</f>
        <v>0</v>
      </c>
    </row>
    <row r="42" spans="1:14" ht="14.25" thickBot="1">
      <c r="A42" s="256"/>
      <c r="B42" s="14" t="s">
        <v>28</v>
      </c>
      <c r="C42" s="105">
        <v>0</v>
      </c>
      <c r="D42" s="105">
        <v>0</v>
      </c>
      <c r="E42" s="91">
        <v>0</v>
      </c>
      <c r="F42" s="12"/>
      <c r="G42" s="72">
        <v>1</v>
      </c>
      <c r="H42" s="72">
        <v>225</v>
      </c>
      <c r="I42" s="72">
        <v>0</v>
      </c>
      <c r="J42" s="72">
        <v>0</v>
      </c>
      <c r="K42" s="72">
        <v>0</v>
      </c>
      <c r="L42" s="72">
        <v>0</v>
      </c>
      <c r="M42" s="12"/>
      <c r="N42" s="205"/>
    </row>
    <row r="43" spans="1:14" ht="14.25" thickBot="1">
      <c r="A43" s="256"/>
      <c r="B43" s="14" t="s">
        <v>29</v>
      </c>
      <c r="C43" s="105">
        <v>0</v>
      </c>
      <c r="D43" s="105">
        <v>0</v>
      </c>
      <c r="E43" s="91">
        <v>0</v>
      </c>
      <c r="F43" s="12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12"/>
      <c r="N43" s="205">
        <f>D43/D212*100</f>
        <v>0</v>
      </c>
    </row>
    <row r="44" spans="1:14" ht="14.25" thickBot="1">
      <c r="A44" s="256"/>
      <c r="B44" s="14" t="s">
        <v>30</v>
      </c>
      <c r="C44" s="105">
        <v>0</v>
      </c>
      <c r="D44" s="105">
        <v>0</v>
      </c>
      <c r="E44" s="91">
        <v>0</v>
      </c>
      <c r="F44" s="12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12"/>
      <c r="N44" s="205"/>
    </row>
    <row r="45" spans="1:14" ht="14.25" thickBot="1">
      <c r="A45" s="257"/>
      <c r="B45" s="15" t="s">
        <v>31</v>
      </c>
      <c r="C45" s="16">
        <f t="shared" ref="C45:L45" si="9">C33+C35+C36+C37+C38+C39+C40+C41</f>
        <v>830.48810800000024</v>
      </c>
      <c r="D45" s="16">
        <f t="shared" si="9"/>
        <v>5310.267906</v>
      </c>
      <c r="E45" s="16">
        <f t="shared" si="9"/>
        <v>4673.53305</v>
      </c>
      <c r="F45" s="17">
        <f>(D45-E45)/E45*100</f>
        <v>13.624272026919762</v>
      </c>
      <c r="G45" s="16">
        <f t="shared" si="9"/>
        <v>40675</v>
      </c>
      <c r="H45" s="16">
        <f t="shared" si="9"/>
        <v>14505372.295416007</v>
      </c>
      <c r="I45" s="16">
        <f t="shared" si="9"/>
        <v>3711</v>
      </c>
      <c r="J45" s="16">
        <f t="shared" si="9"/>
        <v>333.92315500000001</v>
      </c>
      <c r="K45" s="16">
        <f t="shared" si="9"/>
        <v>2353.1615120000001</v>
      </c>
      <c r="L45" s="16">
        <f t="shared" si="9"/>
        <v>1738.990080823685</v>
      </c>
      <c r="M45" s="17">
        <f t="shared" ref="M45:M49" si="10">(K45-L45)/L45*100</f>
        <v>35.317707556181603</v>
      </c>
      <c r="N45" s="206">
        <f>D45/D214*100</f>
        <v>14.913477920950882</v>
      </c>
    </row>
    <row r="46" spans="1:14" ht="14.25" thickTop="1">
      <c r="A46" s="258" t="s">
        <v>34</v>
      </c>
      <c r="B46" s="18" t="s">
        <v>19</v>
      </c>
      <c r="C46" s="112">
        <v>158.74</v>
      </c>
      <c r="D46" s="112">
        <v>1547.09</v>
      </c>
      <c r="E46" s="112">
        <v>1948.87</v>
      </c>
      <c r="F46" s="199">
        <f>(D46-E46)/E46*100</f>
        <v>-20.616049300363802</v>
      </c>
      <c r="G46" s="113">
        <v>10745</v>
      </c>
      <c r="H46" s="113">
        <v>873140.26320000004</v>
      </c>
      <c r="I46" s="113">
        <v>1525</v>
      </c>
      <c r="J46" s="113">
        <v>98.76</v>
      </c>
      <c r="K46" s="113">
        <v>1290.3</v>
      </c>
      <c r="L46" s="113">
        <v>1142.8499999999999</v>
      </c>
      <c r="M46" s="199">
        <f t="shared" si="10"/>
        <v>12.901955637222736</v>
      </c>
      <c r="N46" s="207">
        <f>D46/D202*100</f>
        <v>7.182748510738203</v>
      </c>
    </row>
    <row r="47" spans="1:14">
      <c r="A47" s="268"/>
      <c r="B47" s="192" t="s">
        <v>20</v>
      </c>
      <c r="C47" s="113">
        <v>57.4</v>
      </c>
      <c r="D47" s="113">
        <v>432.99</v>
      </c>
      <c r="E47" s="113">
        <v>488.61</v>
      </c>
      <c r="F47" s="12">
        <f>(D47-E47)/E47*100</f>
        <v>-11.383311843801806</v>
      </c>
      <c r="G47" s="113">
        <v>4270</v>
      </c>
      <c r="H47" s="113">
        <v>85220</v>
      </c>
      <c r="I47" s="113">
        <v>557</v>
      </c>
      <c r="J47" s="113">
        <v>41.11</v>
      </c>
      <c r="K47" s="113">
        <v>384.48</v>
      </c>
      <c r="L47" s="113">
        <v>362.75</v>
      </c>
      <c r="M47" s="12">
        <f t="shared" si="10"/>
        <v>5.990351481736738</v>
      </c>
      <c r="N47" s="205">
        <f>D47/D203*100</f>
        <v>7.702814452081638</v>
      </c>
    </row>
    <row r="48" spans="1:14">
      <c r="A48" s="268"/>
      <c r="B48" s="192" t="s">
        <v>21</v>
      </c>
      <c r="C48" s="113">
        <v>1.63</v>
      </c>
      <c r="D48" s="113">
        <v>52.67</v>
      </c>
      <c r="E48" s="113">
        <v>42.31</v>
      </c>
      <c r="F48" s="12">
        <f>(D48-E48)/E48*100</f>
        <v>24.485937130701959</v>
      </c>
      <c r="G48" s="113">
        <v>81</v>
      </c>
      <c r="H48" s="113">
        <v>35848.611499999999</v>
      </c>
      <c r="I48" s="113">
        <v>12</v>
      </c>
      <c r="J48" s="113">
        <v>8.66</v>
      </c>
      <c r="K48" s="113">
        <v>9.75</v>
      </c>
      <c r="L48" s="113">
        <v>627.58000000000004</v>
      </c>
      <c r="M48" s="12">
        <f t="shared" si="10"/>
        <v>-98.446413206284461</v>
      </c>
      <c r="N48" s="205">
        <f>D48/D204*100</f>
        <v>5.0091911953517689</v>
      </c>
    </row>
    <row r="49" spans="1:14">
      <c r="A49" s="268"/>
      <c r="B49" s="192" t="s">
        <v>22</v>
      </c>
      <c r="C49" s="113">
        <v>0.39</v>
      </c>
      <c r="D49" s="113">
        <v>2.2799999999999998</v>
      </c>
      <c r="E49" s="113">
        <v>2.88</v>
      </c>
      <c r="F49" s="12">
        <f>(D49-E49)/E49*100</f>
        <v>-20.833333333333336</v>
      </c>
      <c r="G49" s="113">
        <v>65</v>
      </c>
      <c r="H49" s="113">
        <v>23508.32</v>
      </c>
      <c r="I49" s="113">
        <v>9</v>
      </c>
      <c r="J49" s="113">
        <v>0.11</v>
      </c>
      <c r="K49" s="113">
        <v>2.2599999999999998</v>
      </c>
      <c r="L49" s="113">
        <v>5.28</v>
      </c>
      <c r="M49" s="12">
        <f t="shared" si="10"/>
        <v>-57.196969696969703</v>
      </c>
      <c r="N49" s="205">
        <f>D49/D205*100</f>
        <v>0.72810106707043487</v>
      </c>
    </row>
    <row r="50" spans="1:14">
      <c r="A50" s="268"/>
      <c r="B50" s="192" t="s">
        <v>23</v>
      </c>
      <c r="C50" s="113">
        <v>0</v>
      </c>
      <c r="D50" s="113">
        <v>0</v>
      </c>
      <c r="E50" s="113">
        <v>0</v>
      </c>
      <c r="F50" s="12"/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2"/>
      <c r="N50" s="205"/>
    </row>
    <row r="51" spans="1:14">
      <c r="A51" s="268"/>
      <c r="B51" s="192" t="s">
        <v>24</v>
      </c>
      <c r="C51" s="113">
        <v>6.23</v>
      </c>
      <c r="D51" s="113">
        <v>113.07</v>
      </c>
      <c r="E51" s="113">
        <v>82.15</v>
      </c>
      <c r="F51" s="12">
        <f>(D51-E51)/E51*100</f>
        <v>37.638466220328645</v>
      </c>
      <c r="G51" s="113">
        <v>207</v>
      </c>
      <c r="H51" s="113">
        <v>172951.72700000001</v>
      </c>
      <c r="I51" s="113">
        <v>84</v>
      </c>
      <c r="J51" s="113">
        <v>1.86</v>
      </c>
      <c r="K51" s="113">
        <v>24.43</v>
      </c>
      <c r="L51" s="113">
        <v>29.08</v>
      </c>
      <c r="M51" s="12">
        <f>(K51-L51)/L51*100</f>
        <v>-15.990371389270971</v>
      </c>
      <c r="N51" s="205">
        <f>D51/D207*100</f>
        <v>2.7581142254494635</v>
      </c>
    </row>
    <row r="52" spans="1:14">
      <c r="A52" s="268"/>
      <c r="B52" s="192" t="s">
        <v>25</v>
      </c>
      <c r="C52" s="115">
        <v>90.08</v>
      </c>
      <c r="D52" s="115">
        <v>1577.53</v>
      </c>
      <c r="E52" s="115">
        <v>2261.4</v>
      </c>
      <c r="F52" s="12">
        <f>(D52-E52)/E52*100</f>
        <v>-30.241001149730263</v>
      </c>
      <c r="G52" s="115">
        <v>687</v>
      </c>
      <c r="H52" s="115">
        <v>44985.593699999998</v>
      </c>
      <c r="I52" s="115">
        <v>1748</v>
      </c>
      <c r="J52" s="115">
        <v>204.73</v>
      </c>
      <c r="K52" s="115">
        <v>606.28</v>
      </c>
      <c r="L52" s="115">
        <v>247.9965</v>
      </c>
      <c r="M52" s="12">
        <f t="shared" ref="M52:M54" si="11">(K52-L52)/L52*100</f>
        <v>144.47119213375996</v>
      </c>
      <c r="N52" s="205">
        <f>D52/D208*100</f>
        <v>29.439540844130597</v>
      </c>
    </row>
    <row r="53" spans="1:14">
      <c r="A53" s="268"/>
      <c r="B53" s="192" t="s">
        <v>26</v>
      </c>
      <c r="C53" s="113">
        <v>3.05</v>
      </c>
      <c r="D53" s="113">
        <v>123.52</v>
      </c>
      <c r="E53" s="113">
        <v>165.48</v>
      </c>
      <c r="F53" s="12">
        <f>(D53-E53)/E53*100</f>
        <v>-25.356538554508095</v>
      </c>
      <c r="G53" s="113">
        <v>933</v>
      </c>
      <c r="H53" s="113">
        <v>250169.9</v>
      </c>
      <c r="I53" s="113">
        <v>13</v>
      </c>
      <c r="J53" s="113">
        <v>6.41</v>
      </c>
      <c r="K53" s="113">
        <v>95.09</v>
      </c>
      <c r="L53" s="113">
        <v>40.58</v>
      </c>
      <c r="M53" s="12">
        <f t="shared" si="11"/>
        <v>134.32725480532284</v>
      </c>
      <c r="N53" s="205">
        <f>D53/D209*100</f>
        <v>4.5239877106767485</v>
      </c>
    </row>
    <row r="54" spans="1:14">
      <c r="A54" s="268"/>
      <c r="B54" s="192" t="s">
        <v>27</v>
      </c>
      <c r="C54" s="113">
        <v>6.98</v>
      </c>
      <c r="D54" s="113">
        <v>98.26</v>
      </c>
      <c r="E54" s="113">
        <v>100.49</v>
      </c>
      <c r="F54" s="12">
        <f>(D54-E54)/E54*100</f>
        <v>-2.2191262812220018</v>
      </c>
      <c r="G54" s="113">
        <v>23</v>
      </c>
      <c r="H54" s="113">
        <v>8867.35</v>
      </c>
      <c r="I54" s="113">
        <v>1</v>
      </c>
      <c r="J54" s="113">
        <v>0</v>
      </c>
      <c r="K54" s="113">
        <v>2.7</v>
      </c>
      <c r="L54" s="113">
        <v>10.24</v>
      </c>
      <c r="M54" s="12">
        <f t="shared" si="11"/>
        <v>-73.6328125</v>
      </c>
      <c r="N54" s="205">
        <f>D54/D210*100</f>
        <v>22.875414666943907</v>
      </c>
    </row>
    <row r="55" spans="1:14">
      <c r="A55" s="268"/>
      <c r="B55" s="14" t="s">
        <v>28</v>
      </c>
      <c r="C55" s="114">
        <v>0</v>
      </c>
      <c r="D55" s="114">
        <v>0</v>
      </c>
      <c r="E55" s="114">
        <v>0</v>
      </c>
      <c r="F55" s="12"/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2"/>
      <c r="N55" s="205"/>
    </row>
    <row r="56" spans="1:14">
      <c r="A56" s="268"/>
      <c r="B56" s="14" t="s">
        <v>29</v>
      </c>
      <c r="C56" s="114">
        <v>0</v>
      </c>
      <c r="D56" s="114">
        <v>19.940000000000001</v>
      </c>
      <c r="E56" s="114">
        <v>100.49</v>
      </c>
      <c r="F56" s="12">
        <f>(D56-E56)/E56*100</f>
        <v>-80.157229575082098</v>
      </c>
      <c r="G56" s="114">
        <v>23</v>
      </c>
      <c r="H56" s="114">
        <v>4824.9285</v>
      </c>
      <c r="I56" s="114">
        <v>1</v>
      </c>
      <c r="J56" s="114">
        <v>0</v>
      </c>
      <c r="K56" s="114">
        <v>2.7</v>
      </c>
      <c r="L56" s="114">
        <v>10.24</v>
      </c>
      <c r="M56" s="12">
        <f>(K56-L56)/L56*100</f>
        <v>-73.6328125</v>
      </c>
      <c r="N56" s="205">
        <f>D56/D212*100</f>
        <v>75.211242126865301</v>
      </c>
    </row>
    <row r="57" spans="1:14">
      <c r="A57" s="268"/>
      <c r="B57" s="14" t="s">
        <v>30</v>
      </c>
      <c r="C57" s="114">
        <v>6.98</v>
      </c>
      <c r="D57" s="114">
        <v>78.319999999999993</v>
      </c>
      <c r="E57" s="114">
        <v>0</v>
      </c>
      <c r="F57" s="12"/>
      <c r="G57" s="114">
        <v>9</v>
      </c>
      <c r="H57" s="114">
        <v>4042.43</v>
      </c>
      <c r="I57" s="114">
        <v>0</v>
      </c>
      <c r="J57" s="114">
        <v>0</v>
      </c>
      <c r="K57" s="114">
        <v>0</v>
      </c>
      <c r="L57" s="114">
        <v>0</v>
      </c>
      <c r="M57" s="12" t="e">
        <f>(K57-L57)/L57*100</f>
        <v>#DIV/0!</v>
      </c>
      <c r="N57" s="205"/>
    </row>
    <row r="58" spans="1:14" ht="14.25" thickBot="1">
      <c r="A58" s="269"/>
      <c r="B58" s="15" t="s">
        <v>31</v>
      </c>
      <c r="C58" s="16">
        <f t="shared" ref="C58:L58" si="12">C46+C48+C49+C50+C51+C52+C53+C54</f>
        <v>267.10000000000002</v>
      </c>
      <c r="D58" s="16">
        <f t="shared" si="12"/>
        <v>3514.42</v>
      </c>
      <c r="E58" s="16">
        <f t="shared" si="12"/>
        <v>4603.58</v>
      </c>
      <c r="F58" s="17">
        <f>(D58-E58)/E58*100</f>
        <v>-23.658978447208472</v>
      </c>
      <c r="G58" s="16">
        <f t="shared" si="12"/>
        <v>12741</v>
      </c>
      <c r="H58" s="16">
        <f t="shared" si="12"/>
        <v>1409471.7654000001</v>
      </c>
      <c r="I58" s="16">
        <f t="shared" si="12"/>
        <v>3392</v>
      </c>
      <c r="J58" s="16">
        <f t="shared" si="12"/>
        <v>320.53000000000003</v>
      </c>
      <c r="K58" s="16">
        <f t="shared" si="12"/>
        <v>2030.81</v>
      </c>
      <c r="L58" s="16">
        <f t="shared" si="12"/>
        <v>2103.6064999999994</v>
      </c>
      <c r="M58" s="17">
        <f t="shared" ref="M58:M60" si="13">(K58-L58)/L58*100</f>
        <v>-3.460556905485864</v>
      </c>
      <c r="N58" s="206">
        <f>D58/D214*100</f>
        <v>9.8699775609679374</v>
      </c>
    </row>
    <row r="59" spans="1:14" ht="15" thickTop="1" thickBot="1">
      <c r="A59" s="256" t="s">
        <v>35</v>
      </c>
      <c r="B59" s="192" t="s">
        <v>19</v>
      </c>
      <c r="C59" s="67">
        <v>13.267486999999999</v>
      </c>
      <c r="D59" s="67">
        <v>111.5909</v>
      </c>
      <c r="E59" s="67">
        <v>129.83005700000001</v>
      </c>
      <c r="F59" s="12">
        <f>(D59-E59)/E59*100</f>
        <v>-14.048485706202843</v>
      </c>
      <c r="G59" s="68">
        <v>970</v>
      </c>
      <c r="H59" s="68">
        <v>75901.213839999997</v>
      </c>
      <c r="I59" s="68">
        <v>94</v>
      </c>
      <c r="J59" s="68">
        <v>2.8584930000000002</v>
      </c>
      <c r="K59" s="68">
        <v>52.882612000000002</v>
      </c>
      <c r="L59" s="68">
        <v>116.054569</v>
      </c>
      <c r="M59" s="12">
        <f t="shared" si="13"/>
        <v>-54.43297712819907</v>
      </c>
      <c r="N59" s="205">
        <f>D59/D202*100</f>
        <v>0.51808839226349845</v>
      </c>
    </row>
    <row r="60" spans="1:14" ht="14.25" thickBot="1">
      <c r="A60" s="256"/>
      <c r="B60" s="192" t="s">
        <v>20</v>
      </c>
      <c r="C60" s="68">
        <v>6.4112530000000003</v>
      </c>
      <c r="D60" s="68">
        <v>34.268802999999998</v>
      </c>
      <c r="E60" s="68">
        <v>26.87</v>
      </c>
      <c r="F60" s="12">
        <f>(D60-E60)/E60*100</f>
        <v>27.535552660960168</v>
      </c>
      <c r="G60" s="68">
        <v>399</v>
      </c>
      <c r="H60" s="68">
        <v>7980</v>
      </c>
      <c r="I60" s="68">
        <v>26</v>
      </c>
      <c r="J60" s="68">
        <v>0.41050999999999999</v>
      </c>
      <c r="K60" s="68">
        <v>21.0779</v>
      </c>
      <c r="L60" s="68">
        <v>48.21</v>
      </c>
      <c r="M60" s="12">
        <f t="shared" si="13"/>
        <v>-56.278987761875129</v>
      </c>
      <c r="N60" s="205">
        <f>D60/D203*100</f>
        <v>0.60963585995967251</v>
      </c>
    </row>
    <row r="61" spans="1:14" ht="14.25" thickBot="1">
      <c r="A61" s="256"/>
      <c r="B61" s="192" t="s">
        <v>21</v>
      </c>
      <c r="C61" s="68">
        <v>1.2950710000000001</v>
      </c>
      <c r="D61" s="68">
        <v>2.5109400000000002</v>
      </c>
      <c r="E61" s="68">
        <v>18.914019</v>
      </c>
      <c r="F61" s="12">
        <f>(D61-E61)/E61*100</f>
        <v>-86.724450260941353</v>
      </c>
      <c r="G61" s="68">
        <v>2</v>
      </c>
      <c r="H61" s="68">
        <v>807.59199999999998</v>
      </c>
      <c r="I61" s="68"/>
      <c r="J61" s="68"/>
      <c r="K61" s="68"/>
      <c r="L61" s="68"/>
      <c r="M61" s="12"/>
      <c r="N61" s="205">
        <f>D61/D204*100</f>
        <v>0.23880346573109118</v>
      </c>
    </row>
    <row r="62" spans="1:14" ht="14.25" thickBot="1">
      <c r="A62" s="256"/>
      <c r="B62" s="192" t="s">
        <v>22</v>
      </c>
      <c r="C62" s="68"/>
      <c r="D62" s="68">
        <v>0.493392</v>
      </c>
      <c r="E62" s="68"/>
      <c r="F62" s="12"/>
      <c r="G62" s="68">
        <v>3</v>
      </c>
      <c r="H62" s="68">
        <v>1237.5</v>
      </c>
      <c r="I62" s="68">
        <v>1</v>
      </c>
      <c r="J62" s="68"/>
      <c r="K62" s="68">
        <v>0.25625500000000001</v>
      </c>
      <c r="L62" s="68"/>
      <c r="M62" s="12"/>
      <c r="N62" s="205"/>
    </row>
    <row r="63" spans="1:14" ht="14.25" thickBot="1">
      <c r="A63" s="256"/>
      <c r="B63" s="192" t="s">
        <v>23</v>
      </c>
      <c r="C63" s="68">
        <v>1.887E-3</v>
      </c>
      <c r="D63" s="68">
        <v>0.56339600000000001</v>
      </c>
      <c r="E63" s="68"/>
      <c r="F63" s="12"/>
      <c r="G63" s="68">
        <v>8</v>
      </c>
      <c r="H63" s="68">
        <v>1488.6</v>
      </c>
      <c r="I63" s="68">
        <v>1</v>
      </c>
      <c r="J63" s="68">
        <v>0.50025500000000001</v>
      </c>
      <c r="K63" s="68">
        <v>0.50025500000000001</v>
      </c>
      <c r="L63" s="68"/>
      <c r="M63" s="12"/>
      <c r="N63" s="205"/>
    </row>
    <row r="64" spans="1:14" ht="14.25" thickBot="1">
      <c r="A64" s="256"/>
      <c r="B64" s="192" t="s">
        <v>24</v>
      </c>
      <c r="C64" s="68">
        <v>10.8</v>
      </c>
      <c r="D64" s="68">
        <v>55.216464000000002</v>
      </c>
      <c r="E64" s="68">
        <v>8.6537799999999994</v>
      </c>
      <c r="F64" s="12">
        <f>(D64-E64)/E64*100</f>
        <v>538.0617949612772</v>
      </c>
      <c r="G64" s="68">
        <v>25</v>
      </c>
      <c r="H64" s="68">
        <v>29153.547999999999</v>
      </c>
      <c r="I64" s="68">
        <v>1</v>
      </c>
      <c r="J64" s="68"/>
      <c r="K64" s="68">
        <v>0.61269700000000005</v>
      </c>
      <c r="L64" s="68">
        <v>3.3075E-2</v>
      </c>
      <c r="M64" s="12"/>
      <c r="N64" s="205">
        <f>D64/D207*100</f>
        <v>1.3468940907174158</v>
      </c>
    </row>
    <row r="65" spans="1:14" ht="14.25" thickBot="1">
      <c r="A65" s="256"/>
      <c r="B65" s="192" t="s">
        <v>25</v>
      </c>
      <c r="C65" s="69"/>
      <c r="D65" s="69"/>
      <c r="E65" s="69"/>
      <c r="F65" s="12"/>
      <c r="G65" s="69"/>
      <c r="H65" s="69"/>
      <c r="I65" s="69"/>
      <c r="J65" s="69"/>
      <c r="K65" s="69"/>
      <c r="L65" s="69"/>
      <c r="M65" s="12"/>
      <c r="N65" s="205"/>
    </row>
    <row r="66" spans="1:14" ht="14.25" thickBot="1">
      <c r="A66" s="256"/>
      <c r="B66" s="192" t="s">
        <v>26</v>
      </c>
      <c r="C66" s="68">
        <v>0.52040299999999995</v>
      </c>
      <c r="D66" s="70">
        <v>30.928298999999999</v>
      </c>
      <c r="E66" s="68">
        <v>9.4083740000000002</v>
      </c>
      <c r="F66" s="12">
        <f>(D66-E66)/E66*100</f>
        <v>228.73160654540308</v>
      </c>
      <c r="G66" s="68">
        <v>352</v>
      </c>
      <c r="H66" s="68">
        <v>55382.7</v>
      </c>
      <c r="I66" s="68">
        <v>39</v>
      </c>
      <c r="J66" s="68">
        <v>3.8691399999999998</v>
      </c>
      <c r="K66" s="68">
        <v>6.9193160000000002</v>
      </c>
      <c r="L66" s="68">
        <v>6.3609869999999997</v>
      </c>
      <c r="M66" s="12">
        <f>(K66-L66)/L66*100</f>
        <v>8.7773957091879051</v>
      </c>
      <c r="N66" s="205">
        <f>D66/D209*100</f>
        <v>1.132765905020531</v>
      </c>
    </row>
    <row r="67" spans="1:14" ht="14.25" thickBot="1">
      <c r="A67" s="256"/>
      <c r="B67" s="192" t="s">
        <v>27</v>
      </c>
      <c r="C67" s="31"/>
      <c r="D67" s="31"/>
      <c r="E67" s="31"/>
      <c r="F67" s="12"/>
      <c r="G67" s="31"/>
      <c r="H67" s="31"/>
      <c r="I67" s="31"/>
      <c r="J67" s="31"/>
      <c r="K67" s="31"/>
      <c r="L67" s="31"/>
      <c r="M67" s="12"/>
      <c r="N67" s="205"/>
    </row>
    <row r="68" spans="1:14" ht="14.25" thickBot="1">
      <c r="A68" s="256"/>
      <c r="B68" s="14" t="s">
        <v>28</v>
      </c>
      <c r="C68" s="34"/>
      <c r="D68" s="34"/>
      <c r="E68" s="34"/>
      <c r="F68" s="12"/>
      <c r="G68" s="34"/>
      <c r="H68" s="34"/>
      <c r="I68" s="34"/>
      <c r="J68" s="34"/>
      <c r="K68" s="34"/>
      <c r="L68" s="34"/>
      <c r="M68" s="12"/>
      <c r="N68" s="205"/>
    </row>
    <row r="69" spans="1:14" ht="14.25" thickBot="1">
      <c r="A69" s="256"/>
      <c r="B69" s="14" t="s">
        <v>29</v>
      </c>
      <c r="C69" s="34"/>
      <c r="D69" s="34"/>
      <c r="E69" s="34"/>
      <c r="F69" s="12"/>
      <c r="G69" s="34"/>
      <c r="H69" s="34"/>
      <c r="I69" s="34"/>
      <c r="J69" s="34"/>
      <c r="K69" s="34"/>
      <c r="L69" s="34"/>
      <c r="M69" s="12"/>
      <c r="N69" s="205"/>
    </row>
    <row r="70" spans="1:14" ht="14.25" thickBot="1">
      <c r="A70" s="256"/>
      <c r="B70" s="14" t="s">
        <v>30</v>
      </c>
      <c r="C70" s="34"/>
      <c r="D70" s="34"/>
      <c r="E70" s="34"/>
      <c r="F70" s="12"/>
      <c r="G70" s="34"/>
      <c r="H70" s="34"/>
      <c r="I70" s="34"/>
      <c r="J70" s="34"/>
      <c r="K70" s="34"/>
      <c r="L70" s="34"/>
      <c r="M70" s="12"/>
      <c r="N70" s="205"/>
    </row>
    <row r="71" spans="1:14" ht="14.25" thickBot="1">
      <c r="A71" s="257"/>
      <c r="B71" s="15" t="s">
        <v>31</v>
      </c>
      <c r="C71" s="16">
        <f t="shared" ref="C71:L71" si="14">C59+C61+C62+C63+C64+C65+C66+C67</f>
        <v>25.884847999999998</v>
      </c>
      <c r="D71" s="16">
        <f t="shared" si="14"/>
        <v>201.303391</v>
      </c>
      <c r="E71" s="16">
        <f t="shared" si="14"/>
        <v>166.80623000000003</v>
      </c>
      <c r="F71" s="17">
        <f t="shared" ref="F71:F77" si="15">(D71-E71)/E71*100</f>
        <v>20.680978762004258</v>
      </c>
      <c r="G71" s="16">
        <f t="shared" si="14"/>
        <v>1360</v>
      </c>
      <c r="H71" s="16">
        <f t="shared" si="14"/>
        <v>163971.15383999998</v>
      </c>
      <c r="I71" s="16">
        <f t="shared" si="14"/>
        <v>136</v>
      </c>
      <c r="J71" s="16">
        <f t="shared" si="14"/>
        <v>7.2278880000000001</v>
      </c>
      <c r="K71" s="16">
        <f t="shared" si="14"/>
        <v>61.171135000000007</v>
      </c>
      <c r="L71" s="16">
        <f t="shared" si="14"/>
        <v>122.44863099999999</v>
      </c>
      <c r="M71" s="17">
        <f t="shared" ref="M71:M74" si="16">(K71-L71)/L71*100</f>
        <v>-50.043430865307094</v>
      </c>
      <c r="N71" s="206">
        <f>D71/D214*100</f>
        <v>0.56534505042560512</v>
      </c>
    </row>
    <row r="72" spans="1:14" ht="15" thickTop="1" thickBot="1">
      <c r="A72" s="258" t="s">
        <v>36</v>
      </c>
      <c r="B72" s="18" t="s">
        <v>19</v>
      </c>
      <c r="C72" s="32">
        <v>75.669399999999996</v>
      </c>
      <c r="D72" s="32">
        <v>540.60109999999997</v>
      </c>
      <c r="E72" s="32">
        <v>645.11720000000003</v>
      </c>
      <c r="F72" s="199">
        <f t="shared" si="15"/>
        <v>-16.201102683357387</v>
      </c>
      <c r="G72" s="31">
        <v>4378</v>
      </c>
      <c r="H72" s="31">
        <v>374685.9276</v>
      </c>
      <c r="I72" s="33">
        <v>424</v>
      </c>
      <c r="J72" s="31">
        <v>79.751599999999996</v>
      </c>
      <c r="K72" s="31">
        <v>379.41230000000002</v>
      </c>
      <c r="L72" s="31">
        <v>438.71390000000002</v>
      </c>
      <c r="M72" s="199">
        <f t="shared" si="16"/>
        <v>-13.517146368054444</v>
      </c>
      <c r="N72" s="207">
        <f t="shared" ref="N72:N77" si="17">D72/D202*100</f>
        <v>2.5098745036994838</v>
      </c>
    </row>
    <row r="73" spans="1:14" ht="14.25" thickBot="1">
      <c r="A73" s="256"/>
      <c r="B73" s="192" t="s">
        <v>20</v>
      </c>
      <c r="C73" s="31">
        <v>30.15</v>
      </c>
      <c r="D73" s="31">
        <v>129.5504</v>
      </c>
      <c r="E73" s="31">
        <v>183.1688</v>
      </c>
      <c r="F73" s="12">
        <f t="shared" si="15"/>
        <v>-29.272670891549218</v>
      </c>
      <c r="G73" s="31">
        <v>1420</v>
      </c>
      <c r="H73" s="31">
        <v>28415.599999999999</v>
      </c>
      <c r="I73" s="33">
        <v>164</v>
      </c>
      <c r="J73" s="31">
        <v>25.5701</v>
      </c>
      <c r="K73" s="31">
        <v>133.66730000000001</v>
      </c>
      <c r="L73" s="31">
        <v>210.7372</v>
      </c>
      <c r="M73" s="12">
        <f t="shared" si="16"/>
        <v>-36.57156875957353</v>
      </c>
      <c r="N73" s="205">
        <f t="shared" si="17"/>
        <v>2.3046783837801268</v>
      </c>
    </row>
    <row r="74" spans="1:14" ht="14.25" thickBot="1">
      <c r="A74" s="256"/>
      <c r="B74" s="192" t="s">
        <v>21</v>
      </c>
      <c r="C74" s="31">
        <v>0.3332</v>
      </c>
      <c r="D74" s="31">
        <v>4.1759000000000004</v>
      </c>
      <c r="E74" s="31">
        <v>1.6715</v>
      </c>
      <c r="F74" s="12">
        <f t="shared" si="15"/>
        <v>149.82949446604849</v>
      </c>
      <c r="G74" s="31">
        <v>11</v>
      </c>
      <c r="H74" s="31">
        <v>108979.8544</v>
      </c>
      <c r="I74" s="33">
        <v>0</v>
      </c>
      <c r="J74" s="31">
        <v>0</v>
      </c>
      <c r="K74" s="31">
        <v>0</v>
      </c>
      <c r="L74" s="31">
        <v>0</v>
      </c>
      <c r="M74" s="12" t="e">
        <f t="shared" si="16"/>
        <v>#DIV/0!</v>
      </c>
      <c r="N74" s="205">
        <f t="shared" si="17"/>
        <v>0.39714982936528298</v>
      </c>
    </row>
    <row r="75" spans="1:14" ht="14.25" thickBot="1">
      <c r="A75" s="256"/>
      <c r="B75" s="192" t="s">
        <v>22</v>
      </c>
      <c r="C75" s="31">
        <v>0.58079999999999998</v>
      </c>
      <c r="D75" s="31">
        <v>1.4340999999999999</v>
      </c>
      <c r="E75" s="31">
        <v>0.28249999999999997</v>
      </c>
      <c r="F75" s="12">
        <f t="shared" si="15"/>
        <v>407.64601769911508</v>
      </c>
      <c r="G75" s="31">
        <v>171</v>
      </c>
      <c r="H75" s="31">
        <v>9862.2999999999993</v>
      </c>
      <c r="I75" s="33">
        <v>0</v>
      </c>
      <c r="J75" s="31">
        <v>0</v>
      </c>
      <c r="K75" s="31">
        <v>0</v>
      </c>
      <c r="L75" s="31">
        <v>0</v>
      </c>
      <c r="M75" s="12"/>
      <c r="N75" s="205">
        <f t="shared" si="17"/>
        <v>0.45796918433583811</v>
      </c>
    </row>
    <row r="76" spans="1:14" ht="14.25" thickBot="1">
      <c r="A76" s="256"/>
      <c r="B76" s="192" t="s">
        <v>23</v>
      </c>
      <c r="C76" s="31">
        <v>1.8678999999999999</v>
      </c>
      <c r="D76" s="31">
        <v>26.3659</v>
      </c>
      <c r="E76" s="31">
        <v>14.075799999999999</v>
      </c>
      <c r="F76" s="12">
        <f t="shared" si="15"/>
        <v>87.313687321502158</v>
      </c>
      <c r="G76" s="31">
        <v>285</v>
      </c>
      <c r="H76" s="31">
        <v>245559.6115</v>
      </c>
      <c r="I76" s="33">
        <v>2</v>
      </c>
      <c r="J76" s="31">
        <v>0.5</v>
      </c>
      <c r="K76" s="31">
        <v>0.5</v>
      </c>
      <c r="L76" s="31">
        <v>0</v>
      </c>
      <c r="M76" s="12"/>
      <c r="N76" s="205">
        <f t="shared" si="17"/>
        <v>30.78940738538925</v>
      </c>
    </row>
    <row r="77" spans="1:14" ht="14.25" thickBot="1">
      <c r="A77" s="256"/>
      <c r="B77" s="192" t="s">
        <v>24</v>
      </c>
      <c r="C77" s="31">
        <v>0.54810000000000003</v>
      </c>
      <c r="D77" s="31">
        <v>15.082100000000001</v>
      </c>
      <c r="E77" s="31">
        <v>64.561099999999996</v>
      </c>
      <c r="F77" s="12">
        <f t="shared" si="15"/>
        <v>-76.639028764999367</v>
      </c>
      <c r="G77" s="31">
        <v>54</v>
      </c>
      <c r="H77" s="31">
        <v>61591.061099999999</v>
      </c>
      <c r="I77" s="33">
        <v>6</v>
      </c>
      <c r="J77" s="31">
        <v>4.5</v>
      </c>
      <c r="K77" s="31">
        <v>146.5</v>
      </c>
      <c r="L77" s="31">
        <v>353.25569999999999</v>
      </c>
      <c r="M77" s="12">
        <f>(K77-L77)/L77*100</f>
        <v>-58.528623883492891</v>
      </c>
      <c r="N77" s="205">
        <f t="shared" si="17"/>
        <v>0.36789736057001288</v>
      </c>
    </row>
    <row r="78" spans="1:14" ht="14.25" thickBot="1">
      <c r="A78" s="256"/>
      <c r="B78" s="192" t="s">
        <v>25</v>
      </c>
      <c r="C78" s="33">
        <v>0</v>
      </c>
      <c r="D78" s="33">
        <v>0</v>
      </c>
      <c r="E78" s="31">
        <v>0</v>
      </c>
      <c r="F78" s="12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12"/>
      <c r="N78" s="205"/>
    </row>
    <row r="79" spans="1:14" ht="14.25" thickBot="1">
      <c r="A79" s="256"/>
      <c r="B79" s="192" t="s">
        <v>26</v>
      </c>
      <c r="C79" s="31">
        <v>7.0084</v>
      </c>
      <c r="D79" s="31">
        <v>248.70259999999999</v>
      </c>
      <c r="E79" s="31">
        <v>221.77529999999999</v>
      </c>
      <c r="F79" s="12">
        <f>(D79-E79)/E79*100</f>
        <v>12.141703787572379</v>
      </c>
      <c r="G79" s="31">
        <v>1978</v>
      </c>
      <c r="H79" s="31">
        <v>618257.12</v>
      </c>
      <c r="I79" s="33">
        <v>399</v>
      </c>
      <c r="J79" s="31">
        <v>5.5735000000000001</v>
      </c>
      <c r="K79" s="31">
        <v>147.73419999999999</v>
      </c>
      <c r="L79" s="31">
        <v>160.7054</v>
      </c>
      <c r="M79" s="12">
        <f>(K79-L79)/L79*100</f>
        <v>-8.0714151484642152</v>
      </c>
      <c r="N79" s="205">
        <f>D79/D209*100</f>
        <v>9.10886905775061</v>
      </c>
    </row>
    <row r="80" spans="1:14" ht="14.25" thickBot="1">
      <c r="A80" s="256"/>
      <c r="B80" s="192" t="s">
        <v>27</v>
      </c>
      <c r="C80" s="31">
        <v>0</v>
      </c>
      <c r="D80" s="31">
        <v>0</v>
      </c>
      <c r="E80" s="31">
        <v>0</v>
      </c>
      <c r="F80" s="12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12"/>
      <c r="N80" s="205">
        <f>D80/D210*100</f>
        <v>0</v>
      </c>
    </row>
    <row r="81" spans="1:14" ht="14.25" thickBot="1">
      <c r="A81" s="256"/>
      <c r="B81" s="14" t="s">
        <v>28</v>
      </c>
      <c r="C81" s="34">
        <v>0</v>
      </c>
      <c r="D81" s="34">
        <v>0</v>
      </c>
      <c r="E81" s="34">
        <v>0</v>
      </c>
      <c r="F81" s="12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12"/>
      <c r="N81" s="205">
        <f>D81/D211*100</f>
        <v>0</v>
      </c>
    </row>
    <row r="82" spans="1:14" ht="14.25" thickBot="1">
      <c r="A82" s="256"/>
      <c r="B82" s="14" t="s">
        <v>29</v>
      </c>
      <c r="C82" s="34">
        <v>0</v>
      </c>
      <c r="D82" s="34">
        <v>0</v>
      </c>
      <c r="E82" s="34">
        <v>0</v>
      </c>
      <c r="F82" s="12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12"/>
      <c r="N82" s="205"/>
    </row>
    <row r="83" spans="1:14" ht="14.25" thickBot="1">
      <c r="A83" s="256"/>
      <c r="B83" s="14" t="s">
        <v>30</v>
      </c>
      <c r="C83" s="34">
        <v>0</v>
      </c>
      <c r="D83" s="34">
        <v>0</v>
      </c>
      <c r="E83" s="34">
        <v>0</v>
      </c>
      <c r="F83" s="12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12"/>
      <c r="N83" s="205"/>
    </row>
    <row r="84" spans="1:14" ht="14.25" thickBot="1">
      <c r="A84" s="257"/>
      <c r="B84" s="15" t="s">
        <v>31</v>
      </c>
      <c r="C84" s="16">
        <f t="shared" ref="C84:L84" si="18">C72+C74+C75+C76+C77+C78+C79+C80</f>
        <v>86.007800000000003</v>
      </c>
      <c r="D84" s="16">
        <f t="shared" si="18"/>
        <v>836.36169999999981</v>
      </c>
      <c r="E84" s="16">
        <f t="shared" si="18"/>
        <v>947.48340000000007</v>
      </c>
      <c r="F84" s="17">
        <f>(D84-E84)/E84*100</f>
        <v>-11.728089378663547</v>
      </c>
      <c r="G84" s="16">
        <f t="shared" si="18"/>
        <v>6877</v>
      </c>
      <c r="H84" s="16">
        <f t="shared" si="18"/>
        <v>1418935.8746000002</v>
      </c>
      <c r="I84" s="16">
        <f t="shared" si="18"/>
        <v>831</v>
      </c>
      <c r="J84" s="16">
        <f t="shared" si="18"/>
        <v>90.325099999999992</v>
      </c>
      <c r="K84" s="16">
        <f t="shared" si="18"/>
        <v>674.14649999999995</v>
      </c>
      <c r="L84" s="16">
        <f t="shared" si="18"/>
        <v>952.67499999999995</v>
      </c>
      <c r="M84" s="17">
        <f t="shared" ref="M84:M86" si="19">(K84-L84)/L84*100</f>
        <v>-29.236465741202405</v>
      </c>
      <c r="N84" s="206">
        <f>D84/D214*100</f>
        <v>2.3488573397183594</v>
      </c>
    </row>
    <row r="85" spans="1:14" ht="14.25" thickTop="1">
      <c r="A85" s="268" t="s">
        <v>65</v>
      </c>
      <c r="B85" s="192" t="s">
        <v>19</v>
      </c>
      <c r="C85" s="71">
        <v>36.04</v>
      </c>
      <c r="D85" s="71">
        <v>385.61</v>
      </c>
      <c r="E85" s="71">
        <v>578.77</v>
      </c>
      <c r="F85" s="12">
        <f>(D85-E85)/E85*100</f>
        <v>-33.374224648824224</v>
      </c>
      <c r="G85" s="72">
        <v>2912</v>
      </c>
      <c r="H85" s="72">
        <v>216430</v>
      </c>
      <c r="I85" s="72">
        <v>437</v>
      </c>
      <c r="J85" s="72">
        <v>142.81</v>
      </c>
      <c r="K85" s="72">
        <v>495.91</v>
      </c>
      <c r="L85" s="72">
        <v>338.3</v>
      </c>
      <c r="M85" s="12">
        <f t="shared" si="19"/>
        <v>46.588826485368017</v>
      </c>
      <c r="N85" s="205">
        <f>D85/D202*100</f>
        <v>1.790289933504682</v>
      </c>
    </row>
    <row r="86" spans="1:14">
      <c r="A86" s="268"/>
      <c r="B86" s="192" t="s">
        <v>20</v>
      </c>
      <c r="C86" s="72">
        <v>16.91</v>
      </c>
      <c r="D86" s="72">
        <v>129.25</v>
      </c>
      <c r="E86" s="72">
        <v>137.38</v>
      </c>
      <c r="F86" s="12">
        <f>(D86-E86)/E86*100</f>
        <v>-5.9178919784539197</v>
      </c>
      <c r="G86" s="72">
        <v>1256</v>
      </c>
      <c r="H86" s="72">
        <v>25120</v>
      </c>
      <c r="I86" s="72">
        <v>158</v>
      </c>
      <c r="J86" s="72">
        <v>50.69</v>
      </c>
      <c r="K86" s="72">
        <v>168.68</v>
      </c>
      <c r="L86" s="72">
        <v>134.1</v>
      </c>
      <c r="M86" s="12">
        <f t="shared" si="19"/>
        <v>25.786726323639087</v>
      </c>
      <c r="N86" s="205">
        <f>D86/D203*100</f>
        <v>2.2993343216507349</v>
      </c>
    </row>
    <row r="87" spans="1:14">
      <c r="A87" s="268"/>
      <c r="B87" s="192" t="s">
        <v>21</v>
      </c>
      <c r="C87" s="72"/>
      <c r="D87" s="72"/>
      <c r="E87" s="72"/>
      <c r="F87" s="12"/>
      <c r="G87" s="72"/>
      <c r="H87" s="72"/>
      <c r="I87" s="72"/>
      <c r="J87" s="72"/>
      <c r="K87" s="72"/>
      <c r="L87" s="72"/>
      <c r="M87" s="12"/>
      <c r="N87" s="205"/>
    </row>
    <row r="88" spans="1:14">
      <c r="A88" s="268"/>
      <c r="B88" s="192" t="s">
        <v>22</v>
      </c>
      <c r="C88" s="72"/>
      <c r="D88" s="72">
        <v>3.0000000000000001E-3</v>
      </c>
      <c r="E88" s="72"/>
      <c r="F88" s="12"/>
      <c r="G88" s="72">
        <v>7</v>
      </c>
      <c r="H88" s="72">
        <v>535.4</v>
      </c>
      <c r="I88" s="72"/>
      <c r="J88" s="72"/>
      <c r="K88" s="72"/>
      <c r="L88" s="72"/>
      <c r="M88" s="12"/>
      <c r="N88" s="205">
        <f>D88/D205*100</f>
        <v>9.5802771982951974E-4</v>
      </c>
    </row>
    <row r="89" spans="1:14">
      <c r="A89" s="268"/>
      <c r="B89" s="192" t="s">
        <v>23</v>
      </c>
      <c r="C89" s="72"/>
      <c r="D89" s="72"/>
      <c r="E89" s="72"/>
      <c r="F89" s="12"/>
      <c r="G89" s="72"/>
      <c r="H89" s="72"/>
      <c r="I89" s="72"/>
      <c r="J89" s="72"/>
      <c r="K89" s="72"/>
      <c r="L89" s="72"/>
      <c r="M89" s="12"/>
      <c r="N89" s="205"/>
    </row>
    <row r="90" spans="1:14">
      <c r="A90" s="268"/>
      <c r="B90" s="192" t="s">
        <v>24</v>
      </c>
      <c r="C90" s="72"/>
      <c r="D90" s="72">
        <v>7.42</v>
      </c>
      <c r="E90" s="72">
        <v>9.2100000000000009</v>
      </c>
      <c r="F90" s="12"/>
      <c r="G90" s="72">
        <v>13</v>
      </c>
      <c r="H90" s="72">
        <v>10878</v>
      </c>
      <c r="I90" s="72">
        <v>3</v>
      </c>
      <c r="J90" s="72"/>
      <c r="K90" s="72">
        <v>2.2599999999999998</v>
      </c>
      <c r="L90" s="72">
        <v>0.2</v>
      </c>
      <c r="M90" s="12"/>
      <c r="N90" s="205">
        <f>D90/D207*100</f>
        <v>0.18099591008079083</v>
      </c>
    </row>
    <row r="91" spans="1:14">
      <c r="A91" s="268"/>
      <c r="B91" s="192" t="s">
        <v>25</v>
      </c>
      <c r="C91" s="74"/>
      <c r="D91" s="74"/>
      <c r="E91" s="74"/>
      <c r="F91" s="12"/>
      <c r="G91" s="74"/>
      <c r="H91" s="74"/>
      <c r="I91" s="74"/>
      <c r="J91" s="74"/>
      <c r="K91" s="74"/>
      <c r="L91" s="74"/>
      <c r="M91" s="12"/>
      <c r="N91" s="205"/>
    </row>
    <row r="92" spans="1:14">
      <c r="A92" s="268"/>
      <c r="B92" s="192" t="s">
        <v>26</v>
      </c>
      <c r="C92" s="72">
        <v>0.5</v>
      </c>
      <c r="D92" s="72">
        <v>10.130000000000001</v>
      </c>
      <c r="E92" s="72">
        <v>4.2</v>
      </c>
      <c r="F92" s="12">
        <f>(D92-E92)/E92*100</f>
        <v>141.1904761904762</v>
      </c>
      <c r="G92" s="72">
        <v>979</v>
      </c>
      <c r="H92" s="72">
        <v>24766</v>
      </c>
      <c r="I92" s="72">
        <v>1</v>
      </c>
      <c r="J92" s="72"/>
      <c r="K92" s="72">
        <v>0.03</v>
      </c>
      <c r="L92" s="72">
        <v>0.65</v>
      </c>
      <c r="M92" s="12">
        <f>(K92-L92)/L92*100</f>
        <v>-95.384615384615373</v>
      </c>
      <c r="N92" s="205">
        <f>D92/D209*100</f>
        <v>0.37101680302101259</v>
      </c>
    </row>
    <row r="93" spans="1:14">
      <c r="A93" s="268"/>
      <c r="B93" s="192" t="s">
        <v>27</v>
      </c>
      <c r="C93" s="31"/>
      <c r="D93" s="31"/>
      <c r="E93" s="31"/>
      <c r="F93" s="12"/>
      <c r="G93" s="72"/>
      <c r="H93" s="72"/>
      <c r="I93" s="72"/>
      <c r="J93" s="72"/>
      <c r="K93" s="72"/>
      <c r="L93" s="72"/>
      <c r="M93" s="12"/>
      <c r="N93" s="205"/>
    </row>
    <row r="94" spans="1:14">
      <c r="A94" s="268"/>
      <c r="B94" s="14" t="s">
        <v>28</v>
      </c>
      <c r="C94" s="34"/>
      <c r="D94" s="34"/>
      <c r="E94" s="34"/>
      <c r="F94" s="12"/>
      <c r="G94" s="34"/>
      <c r="H94" s="34"/>
      <c r="I94" s="34"/>
      <c r="J94" s="34"/>
      <c r="K94" s="34"/>
      <c r="L94" s="34"/>
      <c r="M94" s="12"/>
      <c r="N94" s="205"/>
    </row>
    <row r="95" spans="1:14">
      <c r="A95" s="268"/>
      <c r="B95" s="14" t="s">
        <v>29</v>
      </c>
      <c r="C95" s="34"/>
      <c r="D95" s="34"/>
      <c r="E95" s="34"/>
      <c r="F95" s="12"/>
      <c r="G95" s="34"/>
      <c r="H95" s="34"/>
      <c r="I95" s="34"/>
      <c r="J95" s="34"/>
      <c r="K95" s="34"/>
      <c r="L95" s="34"/>
      <c r="M95" s="12"/>
      <c r="N95" s="205"/>
    </row>
    <row r="96" spans="1:14">
      <c r="A96" s="268"/>
      <c r="B96" s="14" t="s">
        <v>30</v>
      </c>
      <c r="C96" s="31"/>
      <c r="D96" s="31"/>
      <c r="E96" s="31"/>
      <c r="F96" s="12"/>
      <c r="G96" s="31"/>
      <c r="H96" s="31"/>
      <c r="I96" s="31"/>
      <c r="J96" s="31"/>
      <c r="K96" s="31"/>
      <c r="L96" s="31"/>
      <c r="M96" s="12"/>
      <c r="N96" s="205"/>
    </row>
    <row r="97" spans="1:14" ht="14.25" thickBot="1">
      <c r="A97" s="269"/>
      <c r="B97" s="15" t="s">
        <v>31</v>
      </c>
      <c r="C97" s="16">
        <f t="shared" ref="C97:L97" si="20">C85+C87+C88+C89+C90+C91+C92+C93</f>
        <v>36.54</v>
      </c>
      <c r="D97" s="16">
        <f t="shared" si="20"/>
        <v>403.16300000000001</v>
      </c>
      <c r="E97" s="16">
        <f t="shared" si="20"/>
        <v>592.18000000000006</v>
      </c>
      <c r="F97" s="17">
        <f>(D97-E97)/E97*100</f>
        <v>-31.918842243912334</v>
      </c>
      <c r="G97" s="16">
        <f t="shared" si="20"/>
        <v>3911</v>
      </c>
      <c r="H97" s="16">
        <f t="shared" si="20"/>
        <v>252609.4</v>
      </c>
      <c r="I97" s="16">
        <f t="shared" si="20"/>
        <v>441</v>
      </c>
      <c r="J97" s="16">
        <f t="shared" si="20"/>
        <v>142.81</v>
      </c>
      <c r="K97" s="16">
        <f t="shared" si="20"/>
        <v>498.2</v>
      </c>
      <c r="L97" s="16">
        <f t="shared" si="20"/>
        <v>339.15</v>
      </c>
      <c r="M97" s="17">
        <f t="shared" ref="M97:M99" si="21">(K97-L97)/L97*100</f>
        <v>46.896653398201394</v>
      </c>
      <c r="N97" s="206">
        <f>D97/D214*100</f>
        <v>1.1322521962123242</v>
      </c>
    </row>
    <row r="98" spans="1:14" ht="15" thickTop="1" thickBot="1">
      <c r="A98" s="256" t="s">
        <v>89</v>
      </c>
      <c r="B98" s="192" t="s">
        <v>19</v>
      </c>
      <c r="C98" s="31">
        <v>28.266425999999999</v>
      </c>
      <c r="D98" s="31">
        <v>147.02252000000001</v>
      </c>
      <c r="E98" s="31">
        <v>75.306411000000011</v>
      </c>
      <c r="F98" s="12">
        <f>(D98-E98)/E98*100</f>
        <v>95.232408566117954</v>
      </c>
      <c r="G98" s="31">
        <v>1168</v>
      </c>
      <c r="H98" s="31">
        <v>100302.30331799999</v>
      </c>
      <c r="I98" s="31">
        <v>163</v>
      </c>
      <c r="J98" s="31">
        <v>54.021108999999996</v>
      </c>
      <c r="K98" s="31">
        <v>56.542009999999998</v>
      </c>
      <c r="L98" s="31">
        <v>15.593553</v>
      </c>
      <c r="M98" s="12">
        <f t="shared" si="21"/>
        <v>262.5986329093825</v>
      </c>
      <c r="N98" s="205">
        <f>D98/D202*100</f>
        <v>0.68258846387409766</v>
      </c>
    </row>
    <row r="99" spans="1:14" ht="14.25" thickBot="1">
      <c r="A99" s="256"/>
      <c r="B99" s="192" t="s">
        <v>20</v>
      </c>
      <c r="C99" s="28">
        <v>11.738595000000002</v>
      </c>
      <c r="D99" s="28">
        <v>42.282598</v>
      </c>
      <c r="E99" s="33">
        <v>14.299555999999999</v>
      </c>
      <c r="F99" s="12">
        <f>(D99-E99)/E99*100</f>
        <v>195.69168441313843</v>
      </c>
      <c r="G99" s="31">
        <v>388</v>
      </c>
      <c r="H99" s="31">
        <v>7760</v>
      </c>
      <c r="I99" s="31">
        <v>40</v>
      </c>
      <c r="J99" s="31">
        <v>2.5209009999999998</v>
      </c>
      <c r="K99" s="31">
        <v>2.5209009999999998</v>
      </c>
      <c r="L99" s="31">
        <v>3.5019999999999998</v>
      </c>
      <c r="M99" s="12">
        <f t="shared" si="21"/>
        <v>-28.015391205025697</v>
      </c>
      <c r="N99" s="205">
        <f>D99/D203*100</f>
        <v>0.75219983589911577</v>
      </c>
    </row>
    <row r="100" spans="1:14" ht="14.25" thickBot="1">
      <c r="A100" s="256"/>
      <c r="B100" s="192" t="s">
        <v>21</v>
      </c>
      <c r="C100" s="31">
        <v>0.33018800000000004</v>
      </c>
      <c r="D100" s="31">
        <v>1.1792450000000001</v>
      </c>
      <c r="E100" s="31">
        <v>0.28301900000000002</v>
      </c>
      <c r="F100" s="12"/>
      <c r="G100" s="31">
        <v>1</v>
      </c>
      <c r="H100" s="31">
        <v>200</v>
      </c>
      <c r="I100" s="31"/>
      <c r="J100" s="31"/>
      <c r="K100" s="31"/>
      <c r="L100" s="31"/>
      <c r="M100" s="12"/>
      <c r="N100" s="205"/>
    </row>
    <row r="101" spans="1:14" ht="14.25" thickBot="1">
      <c r="A101" s="256"/>
      <c r="B101" s="192" t="s">
        <v>22</v>
      </c>
      <c r="C101" s="31">
        <v>0</v>
      </c>
      <c r="D101" s="31">
        <v>7.8299999999999995E-2</v>
      </c>
      <c r="E101" s="31">
        <v>0</v>
      </c>
      <c r="F101" s="12"/>
      <c r="G101" s="31"/>
      <c r="H101" s="31"/>
      <c r="I101" s="31"/>
      <c r="J101" s="31"/>
      <c r="K101" s="31"/>
      <c r="L101" s="31"/>
      <c r="M101" s="12"/>
      <c r="N101" s="205"/>
    </row>
    <row r="102" spans="1:14" ht="14.25" thickBot="1">
      <c r="A102" s="256"/>
      <c r="B102" s="192" t="s">
        <v>23</v>
      </c>
      <c r="C102" s="31">
        <v>0</v>
      </c>
      <c r="D102" s="31">
        <v>0.81045400000000001</v>
      </c>
      <c r="E102" s="31">
        <v>0</v>
      </c>
      <c r="F102" s="12"/>
      <c r="G102" s="31"/>
      <c r="H102" s="31"/>
      <c r="I102" s="31"/>
      <c r="J102" s="31"/>
      <c r="K102" s="31"/>
      <c r="L102" s="31"/>
      <c r="M102" s="12"/>
      <c r="N102" s="205"/>
    </row>
    <row r="103" spans="1:14" ht="14.25" thickBot="1">
      <c r="A103" s="256"/>
      <c r="B103" s="192" t="s">
        <v>24</v>
      </c>
      <c r="C103" s="31">
        <v>0.65792499999999998</v>
      </c>
      <c r="D103" s="31">
        <v>31.427083000000003</v>
      </c>
      <c r="E103" s="31">
        <v>14.509340000000002</v>
      </c>
      <c r="F103" s="12"/>
      <c r="G103" s="31">
        <v>53</v>
      </c>
      <c r="H103" s="31">
        <v>45018.68</v>
      </c>
      <c r="I103" s="31">
        <v>10</v>
      </c>
      <c r="J103" s="31">
        <v>3.9635379999999998</v>
      </c>
      <c r="K103" s="31">
        <v>3.9635379999999998</v>
      </c>
      <c r="L103" s="31"/>
      <c r="M103" s="12"/>
      <c r="N103" s="205">
        <f>D103/D207*100</f>
        <v>0.76660020064279666</v>
      </c>
    </row>
    <row r="104" spans="1:14" ht="14.25" thickBot="1">
      <c r="A104" s="256"/>
      <c r="B104" s="192" t="s">
        <v>25</v>
      </c>
      <c r="C104" s="28">
        <v>5.2059760000000006</v>
      </c>
      <c r="D104" s="28">
        <v>47.293526</v>
      </c>
      <c r="E104" s="33">
        <v>0</v>
      </c>
      <c r="F104" s="12"/>
      <c r="G104" s="31"/>
      <c r="H104" s="31"/>
      <c r="I104" s="31"/>
      <c r="J104" s="31"/>
      <c r="K104" s="31"/>
      <c r="L104" s="31"/>
      <c r="M104" s="12"/>
      <c r="N104" s="205"/>
    </row>
    <row r="105" spans="1:14" ht="14.25" thickBot="1">
      <c r="A105" s="256"/>
      <c r="B105" s="192" t="s">
        <v>26</v>
      </c>
      <c r="C105" s="31">
        <v>0.56227499999999997</v>
      </c>
      <c r="D105" s="31">
        <v>65.570982000000001</v>
      </c>
      <c r="E105" s="31">
        <v>4.1353359999999997</v>
      </c>
      <c r="F105" s="12">
        <f>(D105-E105)/E105*100</f>
        <v>1485.6264642099216</v>
      </c>
      <c r="G105" s="31">
        <v>888</v>
      </c>
      <c r="H105" s="31">
        <v>156556.35370000001</v>
      </c>
      <c r="I105" s="31"/>
      <c r="J105" s="31"/>
      <c r="K105" s="31"/>
      <c r="L105" s="31"/>
      <c r="M105" s="12"/>
      <c r="N105" s="205">
        <f>D105/D209*100</f>
        <v>2.4015731601765409</v>
      </c>
    </row>
    <row r="106" spans="1:14" ht="14.25" thickBot="1">
      <c r="A106" s="256"/>
      <c r="B106" s="192" t="s">
        <v>27</v>
      </c>
      <c r="C106" s="31">
        <v>0</v>
      </c>
      <c r="D106" s="31">
        <v>2.705854</v>
      </c>
      <c r="E106" s="31">
        <v>0</v>
      </c>
      <c r="F106" s="12"/>
      <c r="G106" s="31">
        <v>40</v>
      </c>
      <c r="H106" s="31">
        <v>36569</v>
      </c>
      <c r="I106" s="31">
        <v>0</v>
      </c>
      <c r="J106" s="31">
        <v>0</v>
      </c>
      <c r="K106" s="31">
        <v>0</v>
      </c>
      <c r="L106" s="31">
        <v>0</v>
      </c>
      <c r="M106" s="12"/>
      <c r="N106" s="205"/>
    </row>
    <row r="107" spans="1:14" ht="14.25" thickBot="1">
      <c r="A107" s="256"/>
      <c r="B107" s="14" t="s">
        <v>28</v>
      </c>
      <c r="C107" s="31"/>
      <c r="D107" s="31"/>
      <c r="E107" s="31"/>
      <c r="F107" s="12"/>
      <c r="G107" s="31"/>
      <c r="H107" s="31"/>
      <c r="I107" s="31"/>
      <c r="J107" s="31"/>
      <c r="K107" s="31"/>
      <c r="L107" s="31"/>
      <c r="M107" s="12"/>
      <c r="N107" s="205"/>
    </row>
    <row r="108" spans="1:14" ht="14.25" thickBot="1">
      <c r="A108" s="256"/>
      <c r="B108" s="14" t="s">
        <v>29</v>
      </c>
      <c r="C108" s="31"/>
      <c r="D108" s="31"/>
      <c r="E108" s="31"/>
      <c r="F108" s="12"/>
      <c r="G108" s="31"/>
      <c r="H108" s="31"/>
      <c r="I108" s="31"/>
      <c r="J108" s="31"/>
      <c r="K108" s="31"/>
      <c r="L108" s="31"/>
      <c r="M108" s="12"/>
      <c r="N108" s="205"/>
    </row>
    <row r="109" spans="1:14" ht="14.25" thickBot="1">
      <c r="A109" s="256"/>
      <c r="B109" s="14" t="s">
        <v>30</v>
      </c>
      <c r="C109" s="31"/>
      <c r="D109" s="31"/>
      <c r="E109" s="31"/>
      <c r="F109" s="12"/>
      <c r="G109" s="31"/>
      <c r="H109" s="31"/>
      <c r="I109" s="31"/>
      <c r="J109" s="31"/>
      <c r="K109" s="31"/>
      <c r="L109" s="31"/>
      <c r="M109" s="12"/>
      <c r="N109" s="205"/>
    </row>
    <row r="110" spans="1:14" ht="14.25" thickBot="1">
      <c r="A110" s="257"/>
      <c r="B110" s="15" t="s">
        <v>31</v>
      </c>
      <c r="C110" s="16">
        <f t="shared" ref="C110:L110" si="22">C98+C100+C101+C102+C103+C104+C105+C106</f>
        <v>35.022790000000001</v>
      </c>
      <c r="D110" s="16">
        <f t="shared" si="22"/>
        <v>296.08796400000006</v>
      </c>
      <c r="E110" s="16">
        <f t="shared" si="22"/>
        <v>94.234105999999997</v>
      </c>
      <c r="F110" s="17">
        <f t="shared" ref="F110:F116" si="23">(D110-E110)/E110*100</f>
        <v>214.20467235079417</v>
      </c>
      <c r="G110" s="16">
        <f t="shared" si="22"/>
        <v>2150</v>
      </c>
      <c r="H110" s="16">
        <f t="shared" si="22"/>
        <v>338646.33701799996</v>
      </c>
      <c r="I110" s="16">
        <f t="shared" si="22"/>
        <v>173</v>
      </c>
      <c r="J110" s="16">
        <f t="shared" si="22"/>
        <v>57.984646999999995</v>
      </c>
      <c r="K110" s="16">
        <f t="shared" si="22"/>
        <v>60.505547999999997</v>
      </c>
      <c r="L110" s="16">
        <f t="shared" si="22"/>
        <v>15.593553</v>
      </c>
      <c r="M110" s="17">
        <f t="shared" ref="M110:M112" si="24">(K110-L110)/L110*100</f>
        <v>288.01643217552788</v>
      </c>
      <c r="N110" s="206">
        <f>D110/D214*100</f>
        <v>0.83154021453118387</v>
      </c>
    </row>
    <row r="111" spans="1:14" ht="15" thickTop="1" thickBot="1">
      <c r="A111" s="258" t="s">
        <v>38</v>
      </c>
      <c r="B111" s="18" t="s">
        <v>19</v>
      </c>
      <c r="C111" s="88">
        <v>67.032999000000004</v>
      </c>
      <c r="D111" s="88">
        <v>595.98724500000003</v>
      </c>
      <c r="E111" s="88">
        <v>597.50017100000002</v>
      </c>
      <c r="F111" s="199">
        <f t="shared" si="23"/>
        <v>-0.25320929991834146</v>
      </c>
      <c r="G111" s="89">
        <v>3845</v>
      </c>
      <c r="H111" s="89">
        <v>313937.07644199999</v>
      </c>
      <c r="I111" s="89">
        <v>548</v>
      </c>
      <c r="J111" s="89">
        <v>25.694206000000001</v>
      </c>
      <c r="K111" s="89">
        <v>288.20373499999999</v>
      </c>
      <c r="L111" s="89">
        <v>327.42377800000003</v>
      </c>
      <c r="M111" s="199">
        <f t="shared" si="24"/>
        <v>-11.978373482698018</v>
      </c>
      <c r="N111" s="207">
        <f t="shared" ref="N111:N116" si="25">D111/D202*100</f>
        <v>2.7670183999914126</v>
      </c>
    </row>
    <row r="112" spans="1:14" ht="14.25" thickBot="1">
      <c r="A112" s="256"/>
      <c r="B112" s="192" t="s">
        <v>20</v>
      </c>
      <c r="C112" s="89">
        <v>22.841163999999999</v>
      </c>
      <c r="D112" s="89">
        <v>131.30289500000001</v>
      </c>
      <c r="E112" s="89">
        <v>117.445795</v>
      </c>
      <c r="F112" s="12">
        <f t="shared" si="23"/>
        <v>11.79871957101572</v>
      </c>
      <c r="G112" s="89">
        <v>1256</v>
      </c>
      <c r="H112" s="89">
        <v>25120</v>
      </c>
      <c r="I112" s="89">
        <v>184</v>
      </c>
      <c r="J112" s="89">
        <v>12.304478</v>
      </c>
      <c r="K112" s="89">
        <v>99.993750000000006</v>
      </c>
      <c r="L112" s="89">
        <v>125.178254</v>
      </c>
      <c r="M112" s="12">
        <f t="shared" si="24"/>
        <v>-20.118912986276346</v>
      </c>
      <c r="N112" s="205">
        <f t="shared" si="25"/>
        <v>2.33585495555592</v>
      </c>
    </row>
    <row r="113" spans="1:14" ht="14.25" thickBot="1">
      <c r="A113" s="256"/>
      <c r="B113" s="192" t="s">
        <v>21</v>
      </c>
      <c r="C113" s="89">
        <v>1.9999990000000001</v>
      </c>
      <c r="D113" s="89">
        <v>4.5050400000000002</v>
      </c>
      <c r="E113" s="89">
        <v>2.9388969999999999</v>
      </c>
      <c r="F113" s="12">
        <f t="shared" si="23"/>
        <v>53.290162942083384</v>
      </c>
      <c r="G113" s="89">
        <v>6</v>
      </c>
      <c r="H113" s="89">
        <v>4547.1860999999999</v>
      </c>
      <c r="I113" s="89"/>
      <c r="J113" s="89"/>
      <c r="K113" s="89"/>
      <c r="L113" s="89"/>
      <c r="M113" s="12"/>
      <c r="N113" s="205">
        <f t="shared" si="25"/>
        <v>0.42845275683895073</v>
      </c>
    </row>
    <row r="114" spans="1:14" ht="14.25" thickBot="1">
      <c r="A114" s="256"/>
      <c r="B114" s="192" t="s">
        <v>22</v>
      </c>
      <c r="C114" s="89">
        <v>3.7642000000000002E-2</v>
      </c>
      <c r="D114" s="89">
        <v>0.66025199999999995</v>
      </c>
      <c r="E114" s="89">
        <v>0.29867700000000003</v>
      </c>
      <c r="F114" s="12">
        <f t="shared" si="23"/>
        <v>121.05886961500212</v>
      </c>
      <c r="G114" s="89">
        <v>63</v>
      </c>
      <c r="H114" s="89">
        <v>34096</v>
      </c>
      <c r="I114" s="89">
        <v>1</v>
      </c>
      <c r="J114" s="89"/>
      <c r="K114" s="89">
        <v>0.15</v>
      </c>
      <c r="L114" s="89"/>
      <c r="M114" s="12"/>
      <c r="N114" s="205">
        <f t="shared" si="25"/>
        <v>0.21084657269096002</v>
      </c>
    </row>
    <row r="115" spans="1:14" ht="14.25" thickBot="1">
      <c r="A115" s="256"/>
      <c r="B115" s="192" t="s">
        <v>23</v>
      </c>
      <c r="C115" s="89"/>
      <c r="D115" s="90">
        <v>0.15226400000000001</v>
      </c>
      <c r="E115" s="90">
        <v>1.6035090000000001</v>
      </c>
      <c r="F115" s="12">
        <f t="shared" si="23"/>
        <v>-90.504325201791829</v>
      </c>
      <c r="G115" s="89">
        <v>26</v>
      </c>
      <c r="H115" s="89">
        <v>8.1999999999999993</v>
      </c>
      <c r="I115" s="89"/>
      <c r="J115" s="89"/>
      <c r="K115" s="89"/>
      <c r="L115" s="89"/>
      <c r="M115" s="12"/>
      <c r="N115" s="205">
        <f t="shared" si="25"/>
        <v>0.17780991076082778</v>
      </c>
    </row>
    <row r="116" spans="1:14" ht="14.25" thickBot="1">
      <c r="A116" s="256"/>
      <c r="B116" s="192" t="s">
        <v>24</v>
      </c>
      <c r="C116" s="89">
        <v>1.212359</v>
      </c>
      <c r="D116" s="89">
        <v>6.7894329999999998</v>
      </c>
      <c r="E116" s="89">
        <v>17.715896000000001</v>
      </c>
      <c r="F116" s="12">
        <f t="shared" si="23"/>
        <v>-61.676039416803988</v>
      </c>
      <c r="G116" s="89">
        <v>16</v>
      </c>
      <c r="H116" s="89">
        <v>8222</v>
      </c>
      <c r="I116" s="89">
        <v>14</v>
      </c>
      <c r="J116" s="89"/>
      <c r="K116" s="89">
        <v>7.5797330000000001</v>
      </c>
      <c r="L116" s="89">
        <v>11.513066</v>
      </c>
      <c r="M116" s="12">
        <f>(K116-L116)/L116*100</f>
        <v>-34.164079316491367</v>
      </c>
      <c r="N116" s="205">
        <f t="shared" si="25"/>
        <v>0.16561450199023639</v>
      </c>
    </row>
    <row r="117" spans="1:14" ht="14.25" thickBot="1">
      <c r="A117" s="256"/>
      <c r="B117" s="192" t="s">
        <v>25</v>
      </c>
      <c r="C117" s="89"/>
      <c r="D117" s="89"/>
      <c r="E117" s="89"/>
      <c r="F117" s="12"/>
      <c r="G117" s="89"/>
      <c r="H117" s="89"/>
      <c r="I117" s="89"/>
      <c r="J117" s="89"/>
      <c r="K117" s="89"/>
      <c r="L117" s="89"/>
      <c r="M117" s="12"/>
      <c r="N117" s="205"/>
    </row>
    <row r="118" spans="1:14" ht="14.25" thickBot="1">
      <c r="A118" s="256"/>
      <c r="B118" s="192" t="s">
        <v>26</v>
      </c>
      <c r="C118" s="89">
        <v>2.225848</v>
      </c>
      <c r="D118" s="89">
        <v>42.060513</v>
      </c>
      <c r="E118" s="89">
        <v>30.177516000000001</v>
      </c>
      <c r="F118" s="12">
        <f>(D118-E118)/E118*100</f>
        <v>39.376988483743986</v>
      </c>
      <c r="G118" s="89">
        <v>3089</v>
      </c>
      <c r="H118" s="89">
        <v>685662.22</v>
      </c>
      <c r="I118" s="89">
        <v>39</v>
      </c>
      <c r="J118" s="89">
        <v>0.94893899999999998</v>
      </c>
      <c r="K118" s="89">
        <v>9.6932189999999991</v>
      </c>
      <c r="L118" s="89">
        <v>14.828187</v>
      </c>
      <c r="M118" s="12">
        <f>(K118-L118)/L118*100</f>
        <v>-34.629776384665242</v>
      </c>
      <c r="N118" s="205">
        <f>D118/D209*100</f>
        <v>1.5404893451810204</v>
      </c>
    </row>
    <row r="119" spans="1:14" ht="14.25" thickBot="1">
      <c r="A119" s="256"/>
      <c r="B119" s="192" t="s">
        <v>27</v>
      </c>
      <c r="C119" s="89">
        <v>2.2462260000000001</v>
      </c>
      <c r="D119" s="91">
        <v>15.062136000000001</v>
      </c>
      <c r="E119" s="164"/>
      <c r="F119" s="12"/>
      <c r="G119" s="31">
        <v>4</v>
      </c>
      <c r="H119" s="31">
        <v>638.63460799999996</v>
      </c>
      <c r="I119" s="31"/>
      <c r="J119" s="31"/>
      <c r="K119" s="31"/>
      <c r="L119" s="31"/>
      <c r="M119" s="12"/>
      <c r="N119" s="205"/>
    </row>
    <row r="120" spans="1:14" ht="14.25" thickBot="1">
      <c r="A120" s="256"/>
      <c r="B120" s="14" t="s">
        <v>28</v>
      </c>
      <c r="C120" s="90"/>
      <c r="D120" s="92"/>
      <c r="E120" s="93"/>
      <c r="F120" s="12"/>
      <c r="G120" s="34"/>
      <c r="H120" s="34"/>
      <c r="I120" s="34"/>
      <c r="J120" s="34"/>
      <c r="K120" s="34"/>
      <c r="L120" s="34"/>
      <c r="M120" s="12"/>
      <c r="N120" s="205"/>
    </row>
    <row r="121" spans="1:14" ht="14.25" thickBot="1">
      <c r="A121" s="256"/>
      <c r="B121" s="14" t="s">
        <v>29</v>
      </c>
      <c r="C121" s="90"/>
      <c r="D121" s="93"/>
      <c r="E121" s="93"/>
      <c r="F121" s="12"/>
      <c r="G121" s="31"/>
      <c r="H121" s="31"/>
      <c r="I121" s="31"/>
      <c r="J121" s="31"/>
      <c r="K121" s="31"/>
      <c r="L121" s="31"/>
      <c r="M121" s="12"/>
      <c r="N121" s="205"/>
    </row>
    <row r="122" spans="1:14" ht="14.25" thickBot="1">
      <c r="A122" s="256"/>
      <c r="B122" s="14" t="s">
        <v>30</v>
      </c>
      <c r="C122" s="31">
        <v>2.2462260000000001</v>
      </c>
      <c r="D122" s="31">
        <v>15.062136000000001</v>
      </c>
      <c r="E122" s="31"/>
      <c r="F122" s="12"/>
      <c r="G122" s="31">
        <v>4</v>
      </c>
      <c r="H122" s="31">
        <v>638.63460799999996</v>
      </c>
      <c r="I122" s="31"/>
      <c r="J122" s="31"/>
      <c r="K122" s="31"/>
      <c r="L122" s="31"/>
      <c r="M122" s="12"/>
      <c r="N122" s="205"/>
    </row>
    <row r="123" spans="1:14" ht="14.25" thickBot="1">
      <c r="A123" s="257"/>
      <c r="B123" s="15" t="s">
        <v>31</v>
      </c>
      <c r="C123" s="16">
        <f t="shared" ref="C123:L123" si="26">C111+C113+C114+C115+C116+C117+C118+C119</f>
        <v>74.75507300000001</v>
      </c>
      <c r="D123" s="16">
        <f t="shared" si="26"/>
        <v>665.21688300000005</v>
      </c>
      <c r="E123" s="16">
        <f t="shared" si="26"/>
        <v>650.23466600000006</v>
      </c>
      <c r="F123" s="17">
        <f t="shared" ref="F123:F129" si="27">(D123-E123)/E123*100</f>
        <v>2.3041246158352298</v>
      </c>
      <c r="G123" s="16">
        <f t="shared" si="26"/>
        <v>7049</v>
      </c>
      <c r="H123" s="16">
        <f t="shared" si="26"/>
        <v>1047111.31715</v>
      </c>
      <c r="I123" s="16">
        <f t="shared" si="26"/>
        <v>602</v>
      </c>
      <c r="J123" s="16">
        <f t="shared" si="26"/>
        <v>26.643145000000001</v>
      </c>
      <c r="K123" s="16">
        <f t="shared" si="26"/>
        <v>305.62668699999995</v>
      </c>
      <c r="L123" s="16">
        <f t="shared" si="26"/>
        <v>353.76503100000002</v>
      </c>
      <c r="M123" s="17">
        <f t="shared" ref="M123:M125" si="28">(K123-L123)/L123*100</f>
        <v>-13.607434252030432</v>
      </c>
      <c r="N123" s="206">
        <f>D123/D214*100</f>
        <v>1.8682103187402286</v>
      </c>
    </row>
    <row r="124" spans="1:14" ht="14.25" thickTop="1">
      <c r="A124" s="268" t="s">
        <v>40</v>
      </c>
      <c r="B124" s="192" t="s">
        <v>19</v>
      </c>
      <c r="C124" s="34">
        <v>151.119</v>
      </c>
      <c r="D124" s="34">
        <v>1403.5375980000001</v>
      </c>
      <c r="E124" s="176">
        <v>1448.3619000000001</v>
      </c>
      <c r="F124" s="12">
        <f t="shared" si="27"/>
        <v>-3.0948274737135786</v>
      </c>
      <c r="G124" s="177">
        <v>11170</v>
      </c>
      <c r="H124" s="34">
        <v>1038948.8820090001</v>
      </c>
      <c r="I124" s="31">
        <v>1170</v>
      </c>
      <c r="J124" s="34">
        <v>50.89</v>
      </c>
      <c r="K124" s="31">
        <v>610.89</v>
      </c>
      <c r="L124" s="34">
        <v>802.56</v>
      </c>
      <c r="M124" s="12">
        <f t="shared" si="28"/>
        <v>-23.882326555023919</v>
      </c>
      <c r="N124" s="205">
        <f t="shared" ref="N124:N129" si="29">D124/D202*100</f>
        <v>6.5162709291635101</v>
      </c>
    </row>
    <row r="125" spans="1:14">
      <c r="A125" s="268"/>
      <c r="B125" s="192" t="s">
        <v>20</v>
      </c>
      <c r="C125" s="34">
        <v>57.764699999999998</v>
      </c>
      <c r="D125" s="34">
        <v>316.00535299999996</v>
      </c>
      <c r="E125" s="176">
        <v>202.48679999999999</v>
      </c>
      <c r="F125" s="12">
        <f t="shared" si="27"/>
        <v>56.062199116189291</v>
      </c>
      <c r="G125" s="177">
        <v>3422</v>
      </c>
      <c r="H125" s="34">
        <v>68500</v>
      </c>
      <c r="I125" s="31">
        <v>339</v>
      </c>
      <c r="J125" s="34">
        <v>15.81</v>
      </c>
      <c r="K125" s="31">
        <v>173.65</v>
      </c>
      <c r="L125" s="34">
        <v>265.83999999999997</v>
      </c>
      <c r="M125" s="12">
        <f t="shared" si="28"/>
        <v>-34.678754137827255</v>
      </c>
      <c r="N125" s="205">
        <f t="shared" si="29"/>
        <v>5.6216785607602011</v>
      </c>
    </row>
    <row r="126" spans="1:14">
      <c r="A126" s="268"/>
      <c r="B126" s="192" t="s">
        <v>21</v>
      </c>
      <c r="C126" s="34">
        <v>0.43301899999999999</v>
      </c>
      <c r="D126" s="34">
        <v>52.800092000000006</v>
      </c>
      <c r="E126" s="176">
        <v>57.719817000000006</v>
      </c>
      <c r="F126" s="12">
        <f t="shared" si="27"/>
        <v>-8.5234591093731265</v>
      </c>
      <c r="G126" s="177">
        <v>44</v>
      </c>
      <c r="H126" s="34">
        <v>76529.749572000001</v>
      </c>
      <c r="I126" s="31">
        <v>6</v>
      </c>
      <c r="J126" s="34">
        <v>0.95</v>
      </c>
      <c r="K126" s="31">
        <v>4.28</v>
      </c>
      <c r="L126" s="34"/>
      <c r="M126" s="12"/>
      <c r="N126" s="205">
        <f t="shared" si="29"/>
        <v>5.0215636217991921</v>
      </c>
    </row>
    <row r="127" spans="1:14">
      <c r="A127" s="268"/>
      <c r="B127" s="192" t="s">
        <v>22</v>
      </c>
      <c r="C127" s="34">
        <v>0.84686499999999998</v>
      </c>
      <c r="D127" s="34">
        <v>14.635778</v>
      </c>
      <c r="E127" s="176">
        <v>14.629706000000001</v>
      </c>
      <c r="F127" s="12">
        <f t="shared" si="27"/>
        <v>4.1504593462094404E-2</v>
      </c>
      <c r="G127" s="177">
        <v>839</v>
      </c>
      <c r="H127" s="34">
        <v>51054.7402</v>
      </c>
      <c r="I127" s="31">
        <v>34</v>
      </c>
      <c r="J127" s="34">
        <v>0.12</v>
      </c>
      <c r="K127" s="31">
        <v>4.59</v>
      </c>
      <c r="L127" s="34">
        <v>1.06</v>
      </c>
      <c r="M127" s="12">
        <f>(K127-L127)/L127*100</f>
        <v>333.01886792452831</v>
      </c>
      <c r="N127" s="205">
        <f t="shared" si="29"/>
        <v>4.6738270084236833</v>
      </c>
    </row>
    <row r="128" spans="1:14">
      <c r="A128" s="268"/>
      <c r="B128" s="192" t="s">
        <v>23</v>
      </c>
      <c r="C128" s="34">
        <v>1.245288</v>
      </c>
      <c r="D128" s="34">
        <v>7.2452170000000002</v>
      </c>
      <c r="E128" s="176">
        <v>8.378012</v>
      </c>
      <c r="F128" s="12">
        <f t="shared" si="27"/>
        <v>-13.521047713944546</v>
      </c>
      <c r="G128" s="177">
        <v>64</v>
      </c>
      <c r="H128" s="34">
        <v>64007.560000000005</v>
      </c>
      <c r="I128" s="31"/>
      <c r="J128" s="34"/>
      <c r="K128" s="31"/>
      <c r="L128" s="34"/>
      <c r="M128" s="12"/>
      <c r="N128" s="205">
        <f t="shared" si="29"/>
        <v>8.4607746296749866</v>
      </c>
    </row>
    <row r="129" spans="1:14">
      <c r="A129" s="268"/>
      <c r="B129" s="192" t="s">
        <v>24</v>
      </c>
      <c r="C129" s="34">
        <v>5.3107379999999997</v>
      </c>
      <c r="D129" s="34">
        <v>85.262321999999998</v>
      </c>
      <c r="E129" s="176">
        <v>99.979158999999996</v>
      </c>
      <c r="F129" s="12">
        <f t="shared" si="27"/>
        <v>-14.71990477535423</v>
      </c>
      <c r="G129" s="177">
        <v>364</v>
      </c>
      <c r="H129" s="34">
        <v>204590.41500000001</v>
      </c>
      <c r="I129" s="31">
        <v>30</v>
      </c>
      <c r="J129" s="34">
        <v>0.35</v>
      </c>
      <c r="K129" s="31">
        <v>17.8</v>
      </c>
      <c r="L129" s="34">
        <v>9.93</v>
      </c>
      <c r="M129" s="12">
        <f>(K129-L129)/L129*100</f>
        <v>79.254783484390742</v>
      </c>
      <c r="N129" s="205">
        <f t="shared" si="29"/>
        <v>2.0798020978425114</v>
      </c>
    </row>
    <row r="130" spans="1:14">
      <c r="A130" s="268"/>
      <c r="B130" s="192" t="s">
        <v>25</v>
      </c>
      <c r="C130" s="34">
        <v>0</v>
      </c>
      <c r="D130" s="34">
        <v>0.84000000000000008</v>
      </c>
      <c r="E130" s="176">
        <v>1.5228000000000002</v>
      </c>
      <c r="F130" s="12"/>
      <c r="G130" s="177">
        <v>1</v>
      </c>
      <c r="H130" s="34">
        <v>42</v>
      </c>
      <c r="I130" s="31"/>
      <c r="J130" s="34"/>
      <c r="K130" s="31"/>
      <c r="L130" s="34"/>
      <c r="M130" s="12"/>
      <c r="N130" s="205"/>
    </row>
    <row r="131" spans="1:14">
      <c r="A131" s="268"/>
      <c r="B131" s="192" t="s">
        <v>26</v>
      </c>
      <c r="C131" s="34">
        <v>7.5728340000000003</v>
      </c>
      <c r="D131" s="34">
        <v>106.880329</v>
      </c>
      <c r="E131" s="176">
        <v>122.00304</v>
      </c>
      <c r="F131" s="12">
        <f>(D131-E131)/E131*100</f>
        <v>-12.395355886213979</v>
      </c>
      <c r="G131" s="177">
        <v>2447</v>
      </c>
      <c r="H131" s="34">
        <v>208611.1</v>
      </c>
      <c r="I131" s="31">
        <v>34</v>
      </c>
      <c r="J131" s="34">
        <v>0.46</v>
      </c>
      <c r="K131" s="31">
        <v>19.64</v>
      </c>
      <c r="L131" s="34">
        <v>24.26</v>
      </c>
      <c r="M131" s="12">
        <f>(K131-L131)/L131*100</f>
        <v>-19.043693322341305</v>
      </c>
      <c r="N131" s="205">
        <f>D131/D209*100</f>
        <v>3.9145506388365265</v>
      </c>
    </row>
    <row r="132" spans="1:14">
      <c r="A132" s="268"/>
      <c r="B132" s="192" t="s">
        <v>27</v>
      </c>
      <c r="C132" s="34">
        <v>2.0115400000000001</v>
      </c>
      <c r="D132" s="34">
        <v>15.602174</v>
      </c>
      <c r="E132" s="176">
        <v>8.6275770000000005</v>
      </c>
      <c r="F132" s="12">
        <f>(D132-E132)/E132*100</f>
        <v>80.840738946751785</v>
      </c>
      <c r="G132" s="177">
        <v>13</v>
      </c>
      <c r="H132" s="34">
        <v>5546.2655100000002</v>
      </c>
      <c r="I132" s="31"/>
      <c r="J132" s="34"/>
      <c r="K132" s="34"/>
      <c r="L132" s="34">
        <v>0.35</v>
      </c>
      <c r="M132" s="12"/>
      <c r="N132" s="205">
        <f>D132/D210*100</f>
        <v>3.6322633824120785</v>
      </c>
    </row>
    <row r="133" spans="1:14">
      <c r="A133" s="268"/>
      <c r="B133" s="14" t="s">
        <v>28</v>
      </c>
      <c r="C133" s="34">
        <v>0</v>
      </c>
      <c r="D133" s="34">
        <v>0</v>
      </c>
      <c r="E133" s="176">
        <v>0</v>
      </c>
      <c r="F133" s="12"/>
      <c r="G133" s="177">
        <v>0</v>
      </c>
      <c r="H133" s="34">
        <v>0</v>
      </c>
      <c r="I133" s="34"/>
      <c r="J133" s="34"/>
      <c r="K133" s="34"/>
      <c r="L133" s="34"/>
      <c r="M133" s="12"/>
      <c r="N133" s="205"/>
    </row>
    <row r="134" spans="1:14">
      <c r="A134" s="268"/>
      <c r="B134" s="14" t="s">
        <v>29</v>
      </c>
      <c r="C134" s="34">
        <v>0</v>
      </c>
      <c r="D134" s="34">
        <v>1.7971830000000002</v>
      </c>
      <c r="E134" s="176">
        <v>3.1364470000000004</v>
      </c>
      <c r="F134" s="12"/>
      <c r="G134" s="177">
        <v>3</v>
      </c>
      <c r="H134" s="34">
        <v>1390.641345</v>
      </c>
      <c r="I134" s="34"/>
      <c r="J134" s="34"/>
      <c r="K134" s="34"/>
      <c r="L134" s="34"/>
      <c r="M134" s="12"/>
      <c r="N134" s="205">
        <f>D134/D212*100</f>
        <v>6.7787545516191665</v>
      </c>
    </row>
    <row r="135" spans="1:14">
      <c r="A135" s="268"/>
      <c r="B135" s="14" t="s">
        <v>30</v>
      </c>
      <c r="C135" s="34">
        <v>2.0115400000000001</v>
      </c>
      <c r="D135" s="34">
        <v>7.9663820000000012</v>
      </c>
      <c r="E135" s="34">
        <v>0</v>
      </c>
      <c r="F135" s="12"/>
      <c r="G135" s="177">
        <v>2</v>
      </c>
      <c r="H135" s="34">
        <v>457.28566500000005</v>
      </c>
      <c r="I135" s="34"/>
      <c r="J135" s="34"/>
      <c r="K135" s="34"/>
      <c r="L135" s="34"/>
      <c r="M135" s="12"/>
      <c r="N135" s="205"/>
    </row>
    <row r="136" spans="1:14" ht="14.25" thickBot="1">
      <c r="A136" s="269"/>
      <c r="B136" s="15" t="s">
        <v>31</v>
      </c>
      <c r="C136" s="16">
        <f t="shared" ref="C136:L136" si="30">C124+C126+C127+C128+C129+C130+C131+C132</f>
        <v>168.53928399999998</v>
      </c>
      <c r="D136" s="16">
        <f t="shared" si="30"/>
        <v>1686.8035100000002</v>
      </c>
      <c r="E136" s="16">
        <f t="shared" si="30"/>
        <v>1761.2220109999998</v>
      </c>
      <c r="F136" s="17">
        <f>(D136-E136)/E136*100</f>
        <v>-4.2253901288540989</v>
      </c>
      <c r="G136" s="16">
        <f t="shared" si="30"/>
        <v>14942</v>
      </c>
      <c r="H136" s="16">
        <f t="shared" si="30"/>
        <v>1649330.7122910002</v>
      </c>
      <c r="I136" s="16">
        <f t="shared" si="30"/>
        <v>1274</v>
      </c>
      <c r="J136" s="16">
        <f t="shared" si="30"/>
        <v>52.77</v>
      </c>
      <c r="K136" s="16">
        <f t="shared" si="30"/>
        <v>657.19999999999993</v>
      </c>
      <c r="L136" s="16">
        <f t="shared" si="30"/>
        <v>838.15999999999985</v>
      </c>
      <c r="M136" s="17">
        <f t="shared" ref="M136:M138" si="31">(K136-L136)/L136*100</f>
        <v>-21.590149852056882</v>
      </c>
      <c r="N136" s="206">
        <f>D136/D214*100</f>
        <v>4.7372575826059373</v>
      </c>
    </row>
    <row r="137" spans="1:14" ht="15" thickTop="1" thickBot="1">
      <c r="A137" s="256" t="s">
        <v>41</v>
      </c>
      <c r="B137" s="192" t="s">
        <v>19</v>
      </c>
      <c r="C137" s="71">
        <v>55.07</v>
      </c>
      <c r="D137" s="71">
        <v>437.17</v>
      </c>
      <c r="E137" s="106">
        <v>344.41</v>
      </c>
      <c r="F137" s="200">
        <f>(D137-E137)/E137*100</f>
        <v>26.933015882233381</v>
      </c>
      <c r="G137" s="72">
        <v>3848</v>
      </c>
      <c r="H137" s="72">
        <v>230061.3</v>
      </c>
      <c r="I137" s="72">
        <v>654</v>
      </c>
      <c r="J137" s="72">
        <v>57.39</v>
      </c>
      <c r="K137" s="107">
        <v>179.14</v>
      </c>
      <c r="L137" s="107">
        <v>41.56</v>
      </c>
      <c r="M137" s="200">
        <f t="shared" si="31"/>
        <v>331.03946102021166</v>
      </c>
      <c r="N137" s="205">
        <f>D137/D202*100</f>
        <v>2.0296700039683668</v>
      </c>
    </row>
    <row r="138" spans="1:14" ht="14.25" thickBot="1">
      <c r="A138" s="256"/>
      <c r="B138" s="192" t="s">
        <v>20</v>
      </c>
      <c r="C138" s="72">
        <v>26.53</v>
      </c>
      <c r="D138" s="72">
        <v>147.03</v>
      </c>
      <c r="E138" s="107">
        <v>50.8</v>
      </c>
      <c r="F138" s="12">
        <f>(D138-E138)/E138*100</f>
        <v>189.42913385826773</v>
      </c>
      <c r="G138" s="72">
        <v>1785</v>
      </c>
      <c r="H138" s="72">
        <v>37840</v>
      </c>
      <c r="I138" s="72">
        <v>156</v>
      </c>
      <c r="J138" s="72">
        <v>11.35</v>
      </c>
      <c r="K138" s="72">
        <v>36.58</v>
      </c>
      <c r="L138" s="107">
        <v>12.2</v>
      </c>
      <c r="M138" s="12">
        <f t="shared" si="31"/>
        <v>199.8360655737705</v>
      </c>
      <c r="N138" s="205">
        <f>D138/D203*100</f>
        <v>2.6156373331706582</v>
      </c>
    </row>
    <row r="139" spans="1:14" ht="14.25" thickBot="1">
      <c r="A139" s="256"/>
      <c r="B139" s="192" t="s">
        <v>21</v>
      </c>
      <c r="C139" s="72">
        <v>0</v>
      </c>
      <c r="D139" s="72">
        <v>13.86</v>
      </c>
      <c r="E139" s="107">
        <v>12.29</v>
      </c>
      <c r="F139" s="12">
        <f>(D139-E139)/E139*100</f>
        <v>12.774613506916197</v>
      </c>
      <c r="G139" s="72">
        <v>5</v>
      </c>
      <c r="H139" s="107">
        <v>8015.81</v>
      </c>
      <c r="I139" s="107"/>
      <c r="J139" s="107"/>
      <c r="K139" s="107"/>
      <c r="L139" s="107">
        <v>0</v>
      </c>
      <c r="M139" s="12"/>
      <c r="N139" s="205">
        <f>D139/D204*100</f>
        <v>1.3181581539315648</v>
      </c>
    </row>
    <row r="140" spans="1:14" ht="14.25" thickBot="1">
      <c r="A140" s="256"/>
      <c r="B140" s="192" t="s">
        <v>22</v>
      </c>
      <c r="C140" s="72"/>
      <c r="D140" s="72">
        <v>0.66</v>
      </c>
      <c r="E140" s="107">
        <v>0.21</v>
      </c>
      <c r="F140" s="12"/>
      <c r="G140" s="72">
        <v>3</v>
      </c>
      <c r="H140" s="107">
        <v>4400</v>
      </c>
      <c r="I140" s="107"/>
      <c r="J140" s="107"/>
      <c r="K140" s="107"/>
      <c r="L140" s="107">
        <v>0.45</v>
      </c>
      <c r="M140" s="12"/>
      <c r="N140" s="205"/>
    </row>
    <row r="141" spans="1:14" ht="14.25" thickBot="1">
      <c r="A141" s="256"/>
      <c r="B141" s="192" t="s">
        <v>23</v>
      </c>
      <c r="C141" s="72"/>
      <c r="D141" s="72"/>
      <c r="E141" s="107">
        <v>0.08</v>
      </c>
      <c r="F141" s="12"/>
      <c r="G141" s="72"/>
      <c r="H141" s="107"/>
      <c r="I141" s="107"/>
      <c r="J141" s="107"/>
      <c r="K141" s="107"/>
      <c r="L141" s="107"/>
      <c r="M141" s="12"/>
      <c r="N141" s="205">
        <f>D141/D206*100</f>
        <v>0</v>
      </c>
    </row>
    <row r="142" spans="1:14" ht="14.25" thickBot="1">
      <c r="A142" s="256"/>
      <c r="B142" s="192" t="s">
        <v>24</v>
      </c>
      <c r="C142" s="72"/>
      <c r="D142" s="72">
        <v>10.08</v>
      </c>
      <c r="E142" s="107">
        <v>10.27</v>
      </c>
      <c r="F142" s="12"/>
      <c r="G142" s="72">
        <v>57</v>
      </c>
      <c r="H142" s="107">
        <v>63306.5</v>
      </c>
      <c r="I142" s="107">
        <v>1</v>
      </c>
      <c r="J142" s="107"/>
      <c r="K142" s="107">
        <v>1.18</v>
      </c>
      <c r="L142" s="107">
        <v>0</v>
      </c>
      <c r="M142" s="12"/>
      <c r="N142" s="205">
        <f>D142/D207*100</f>
        <v>0.24588123633616871</v>
      </c>
    </row>
    <row r="143" spans="1:14" ht="14.25" thickBot="1">
      <c r="A143" s="256"/>
      <c r="B143" s="192" t="s">
        <v>25</v>
      </c>
      <c r="C143" s="74"/>
      <c r="D143" s="74"/>
      <c r="E143" s="131">
        <v>0</v>
      </c>
      <c r="F143" s="12"/>
      <c r="G143" s="74"/>
      <c r="H143" s="131"/>
      <c r="I143" s="131"/>
      <c r="J143" s="131"/>
      <c r="K143" s="131"/>
      <c r="L143" s="131"/>
      <c r="M143" s="12"/>
      <c r="N143" s="205"/>
    </row>
    <row r="144" spans="1:14" ht="14.25" thickBot="1">
      <c r="A144" s="256"/>
      <c r="B144" s="192" t="s">
        <v>26</v>
      </c>
      <c r="C144" s="72"/>
      <c r="D144" s="72">
        <v>9.25</v>
      </c>
      <c r="E144" s="107">
        <v>33.58</v>
      </c>
      <c r="F144" s="12">
        <f>(D144-E144)/E144*100</f>
        <v>-72.453841572364496</v>
      </c>
      <c r="G144" s="72">
        <v>82</v>
      </c>
      <c r="H144" s="107">
        <v>24662.5</v>
      </c>
      <c r="I144" s="107">
        <v>9</v>
      </c>
      <c r="J144" s="107"/>
      <c r="K144" s="107">
        <v>4.49</v>
      </c>
      <c r="L144" s="107"/>
      <c r="M144" s="12"/>
      <c r="N144" s="205">
        <f>D144/D209*100</f>
        <v>0.33878632062629477</v>
      </c>
    </row>
    <row r="145" spans="1:14" ht="14.25" thickBot="1">
      <c r="A145" s="256"/>
      <c r="B145" s="192" t="s">
        <v>27</v>
      </c>
      <c r="C145" s="72">
        <v>0.13</v>
      </c>
      <c r="D145" s="72">
        <v>0.13</v>
      </c>
      <c r="E145" s="107">
        <v>0</v>
      </c>
      <c r="F145" s="12"/>
      <c r="G145" s="72">
        <v>1</v>
      </c>
      <c r="H145" s="107">
        <v>40</v>
      </c>
      <c r="I145" s="107"/>
      <c r="J145" s="107"/>
      <c r="K145" s="107"/>
      <c r="L145" s="107"/>
      <c r="M145" s="12"/>
      <c r="N145" s="205"/>
    </row>
    <row r="146" spans="1:14" ht="14.25" thickBot="1">
      <c r="A146" s="256"/>
      <c r="B146" s="14" t="s">
        <v>28</v>
      </c>
      <c r="C146" s="75"/>
      <c r="D146" s="75"/>
      <c r="E146" s="123">
        <v>0</v>
      </c>
      <c r="F146" s="12"/>
      <c r="G146" s="75"/>
      <c r="H146" s="123"/>
      <c r="I146" s="123"/>
      <c r="J146" s="123"/>
      <c r="K146" s="123"/>
      <c r="L146" s="123"/>
      <c r="M146" s="12"/>
      <c r="N146" s="205"/>
    </row>
    <row r="147" spans="1:14" ht="14.25" thickBot="1">
      <c r="A147" s="256"/>
      <c r="B147" s="14" t="s">
        <v>29</v>
      </c>
      <c r="C147" s="75"/>
      <c r="D147" s="75"/>
      <c r="E147" s="123">
        <v>0</v>
      </c>
      <c r="F147" s="12"/>
      <c r="G147" s="75"/>
      <c r="H147" s="123"/>
      <c r="I147" s="123"/>
      <c r="J147" s="123"/>
      <c r="K147" s="123"/>
      <c r="L147" s="123"/>
      <c r="M147" s="12"/>
      <c r="N147" s="205"/>
    </row>
    <row r="148" spans="1:14" ht="14.25" thickBot="1">
      <c r="A148" s="256"/>
      <c r="B148" s="14" t="s">
        <v>30</v>
      </c>
      <c r="C148" s="75">
        <v>0.13</v>
      </c>
      <c r="D148" s="75">
        <v>0.13</v>
      </c>
      <c r="E148" s="123">
        <v>0</v>
      </c>
      <c r="F148" s="12"/>
      <c r="G148" s="75">
        <v>1</v>
      </c>
      <c r="H148" s="123">
        <v>40</v>
      </c>
      <c r="I148" s="123">
        <v>0</v>
      </c>
      <c r="J148" s="123">
        <v>0</v>
      </c>
      <c r="K148" s="123">
        <v>0</v>
      </c>
      <c r="L148" s="123">
        <v>0</v>
      </c>
      <c r="M148" s="12"/>
      <c r="N148" s="205"/>
    </row>
    <row r="149" spans="1:14" ht="14.25" thickBot="1">
      <c r="A149" s="257"/>
      <c r="B149" s="15" t="s">
        <v>31</v>
      </c>
      <c r="C149" s="16">
        <f t="shared" ref="C149:L149" si="32">C137+C139+C140+C141+C142+C143+C144+C145</f>
        <v>55.2</v>
      </c>
      <c r="D149" s="16">
        <f t="shared" si="32"/>
        <v>471.15000000000003</v>
      </c>
      <c r="E149" s="16">
        <f t="shared" si="32"/>
        <v>400.84</v>
      </c>
      <c r="F149" s="17">
        <f t="shared" ref="F149:F155" si="33">(D149-E149)/E149*100</f>
        <v>17.540664604330921</v>
      </c>
      <c r="G149" s="16">
        <f t="shared" si="32"/>
        <v>3996</v>
      </c>
      <c r="H149" s="16">
        <f t="shared" si="32"/>
        <v>330486.11</v>
      </c>
      <c r="I149" s="16">
        <f t="shared" si="32"/>
        <v>664</v>
      </c>
      <c r="J149" s="16">
        <f t="shared" si="32"/>
        <v>57.39</v>
      </c>
      <c r="K149" s="16">
        <f t="shared" si="32"/>
        <v>184.81</v>
      </c>
      <c r="L149" s="16">
        <f t="shared" si="32"/>
        <v>42.010000000000005</v>
      </c>
      <c r="M149" s="17">
        <f>(K149-L149)/L149*100</f>
        <v>339.91906688883597</v>
      </c>
      <c r="N149" s="206">
        <f>D149/D214*100</f>
        <v>1.3231884430005647</v>
      </c>
    </row>
    <row r="150" spans="1:14" ht="15" thickTop="1" thickBot="1">
      <c r="A150" s="256" t="s">
        <v>66</v>
      </c>
      <c r="B150" s="192" t="s">
        <v>19</v>
      </c>
      <c r="C150" s="31">
        <v>64.773831999999999</v>
      </c>
      <c r="D150" s="32">
        <v>460.48468200000002</v>
      </c>
      <c r="E150" s="32">
        <v>584.03980799999999</v>
      </c>
      <c r="F150" s="26">
        <f t="shared" si="33"/>
        <v>-21.155257622439322</v>
      </c>
      <c r="G150" s="31">
        <v>3605</v>
      </c>
      <c r="H150" s="31">
        <v>307810.07829099998</v>
      </c>
      <c r="I150" s="31">
        <v>527</v>
      </c>
      <c r="J150" s="31">
        <v>20.860384</v>
      </c>
      <c r="K150" s="31">
        <v>415.88573000000002</v>
      </c>
      <c r="L150" s="31">
        <v>393.12234599999999</v>
      </c>
      <c r="M150" s="26">
        <f>(K150-L150)/L150*100</f>
        <v>5.7904070403568539</v>
      </c>
      <c r="N150" s="208">
        <f t="shared" ref="N150:N155" si="34">D150/D202*100</f>
        <v>2.1379141897712839</v>
      </c>
    </row>
    <row r="151" spans="1:14" ht="14.25" thickBot="1">
      <c r="A151" s="256"/>
      <c r="B151" s="192" t="s">
        <v>20</v>
      </c>
      <c r="C151" s="31">
        <v>23.113690999999999</v>
      </c>
      <c r="D151" s="32">
        <v>140.289614</v>
      </c>
      <c r="E151" s="31">
        <v>147.90835799999999</v>
      </c>
      <c r="F151" s="26">
        <f t="shared" si="33"/>
        <v>-5.1509895066240903</v>
      </c>
      <c r="G151" s="31">
        <v>1628</v>
      </c>
      <c r="H151" s="31">
        <v>32560</v>
      </c>
      <c r="I151" s="31">
        <v>227</v>
      </c>
      <c r="J151" s="31">
        <v>13.43525</v>
      </c>
      <c r="K151" s="31">
        <v>127.178608</v>
      </c>
      <c r="L151" s="31">
        <v>150.90715399999999</v>
      </c>
      <c r="M151" s="12">
        <f>(K151-L151)/L151*100</f>
        <v>-15.723937116990488</v>
      </c>
      <c r="N151" s="205">
        <f t="shared" si="34"/>
        <v>2.4957270749813034</v>
      </c>
    </row>
    <row r="152" spans="1:14" ht="14.25" thickBot="1">
      <c r="A152" s="256"/>
      <c r="B152" s="192" t="s">
        <v>21</v>
      </c>
      <c r="C152" s="31">
        <v>0</v>
      </c>
      <c r="D152" s="32">
        <v>20.78097</v>
      </c>
      <c r="E152" s="31">
        <v>24.500813000000001</v>
      </c>
      <c r="F152" s="26">
        <f t="shared" si="33"/>
        <v>-15.18252884098173</v>
      </c>
      <c r="G152" s="31">
        <v>12</v>
      </c>
      <c r="H152" s="31">
        <v>21395.634841999999</v>
      </c>
      <c r="I152" s="31">
        <v>3</v>
      </c>
      <c r="J152" s="31">
        <v>0</v>
      </c>
      <c r="K152" s="31">
        <v>10.727786999999999</v>
      </c>
      <c r="L152" s="31">
        <v>304.35588200000001</v>
      </c>
      <c r="M152" s="12"/>
      <c r="N152" s="205">
        <f t="shared" si="34"/>
        <v>1.9763784308879675</v>
      </c>
    </row>
    <row r="153" spans="1:14" ht="14.25" thickBot="1">
      <c r="A153" s="256"/>
      <c r="B153" s="192" t="s">
        <v>22</v>
      </c>
      <c r="C153" s="31">
        <v>0</v>
      </c>
      <c r="D153" s="32">
        <v>18.991417999999999</v>
      </c>
      <c r="E153" s="31">
        <v>1.5129999999999999</v>
      </c>
      <c r="F153" s="26">
        <f t="shared" si="33"/>
        <v>1155.2159947124917</v>
      </c>
      <c r="G153" s="31">
        <v>54</v>
      </c>
      <c r="H153" s="31">
        <v>248871.5</v>
      </c>
      <c r="I153" s="31">
        <v>3</v>
      </c>
      <c r="J153" s="31">
        <v>0</v>
      </c>
      <c r="K153" s="31">
        <v>0.24299999999999999</v>
      </c>
      <c r="L153" s="31">
        <v>0</v>
      </c>
      <c r="M153" s="12" t="e">
        <f>(K153-L153)/L153*100</f>
        <v>#DIV/0!</v>
      </c>
      <c r="N153" s="205">
        <f t="shared" si="34"/>
        <v>6.0647682942897658</v>
      </c>
    </row>
    <row r="154" spans="1:14" ht="14.25" thickBot="1">
      <c r="A154" s="256"/>
      <c r="B154" s="192" t="s">
        <v>23</v>
      </c>
      <c r="C154" s="31">
        <v>0</v>
      </c>
      <c r="D154" s="32">
        <v>2.2075429999999998</v>
      </c>
      <c r="E154" s="31">
        <v>0</v>
      </c>
      <c r="F154" s="26" t="e">
        <f t="shared" si="33"/>
        <v>#DIV/0!</v>
      </c>
      <c r="G154" s="31">
        <v>13</v>
      </c>
      <c r="H154" s="31">
        <v>520</v>
      </c>
      <c r="I154" s="31">
        <v>0</v>
      </c>
      <c r="J154" s="31">
        <v>0</v>
      </c>
      <c r="K154" s="31">
        <v>0</v>
      </c>
      <c r="L154" s="31">
        <v>0.16</v>
      </c>
      <c r="M154" s="12"/>
      <c r="N154" s="205">
        <f t="shared" si="34"/>
        <v>2.57791089049736</v>
      </c>
    </row>
    <row r="155" spans="1:14" ht="14.25" thickBot="1">
      <c r="A155" s="256"/>
      <c r="B155" s="192" t="s">
        <v>24</v>
      </c>
      <c r="C155" s="31">
        <v>0.47075500000000398</v>
      </c>
      <c r="D155" s="32">
        <v>20.281725999999999</v>
      </c>
      <c r="E155" s="31">
        <v>24.276243000000001</v>
      </c>
      <c r="F155" s="26">
        <f t="shared" si="33"/>
        <v>-16.454428306719464</v>
      </c>
      <c r="G155" s="31">
        <v>52</v>
      </c>
      <c r="H155" s="31">
        <v>92843.62</v>
      </c>
      <c r="I155" s="31">
        <v>26</v>
      </c>
      <c r="J155" s="31">
        <v>9.3200000000000394E-2</v>
      </c>
      <c r="K155" s="31">
        <v>6.2396969999999996</v>
      </c>
      <c r="L155" s="31">
        <v>0.27352500000000002</v>
      </c>
      <c r="M155" s="12"/>
      <c r="N155" s="205">
        <f t="shared" si="34"/>
        <v>0.49473173253089453</v>
      </c>
    </row>
    <row r="156" spans="1:14" ht="14.25" thickBot="1">
      <c r="A156" s="256"/>
      <c r="B156" s="192" t="s">
        <v>25</v>
      </c>
      <c r="C156" s="31">
        <v>0</v>
      </c>
      <c r="D156" s="32">
        <v>0</v>
      </c>
      <c r="E156" s="33">
        <v>0</v>
      </c>
      <c r="F156" s="26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12"/>
      <c r="N156" s="205"/>
    </row>
    <row r="157" spans="1:14" ht="14.25" thickBot="1">
      <c r="A157" s="256"/>
      <c r="B157" s="192" t="s">
        <v>26</v>
      </c>
      <c r="C157" s="31">
        <v>2.94264200000001</v>
      </c>
      <c r="D157" s="32">
        <v>57.645854</v>
      </c>
      <c r="E157" s="31">
        <v>101.459846</v>
      </c>
      <c r="F157" s="26">
        <f>(D157-E157)/E157*100</f>
        <v>-43.183578260112867</v>
      </c>
      <c r="G157" s="31">
        <v>1051</v>
      </c>
      <c r="H157" s="31">
        <v>350598.88</v>
      </c>
      <c r="I157" s="31">
        <v>58</v>
      </c>
      <c r="J157" s="31">
        <v>0.425543000000001</v>
      </c>
      <c r="K157" s="31">
        <v>19.747211</v>
      </c>
      <c r="L157" s="31">
        <v>36.884473</v>
      </c>
      <c r="M157" s="12">
        <f>(K157-L157)/L157*100</f>
        <v>-46.461994997190281</v>
      </c>
      <c r="N157" s="205">
        <f>D157/D209*100</f>
        <v>2.1113110028130353</v>
      </c>
    </row>
    <row r="158" spans="1:14" ht="14.25" thickBot="1">
      <c r="A158" s="256"/>
      <c r="B158" s="192" t="s">
        <v>27</v>
      </c>
      <c r="C158" s="31">
        <v>0</v>
      </c>
      <c r="D158" s="32">
        <v>0</v>
      </c>
      <c r="E158" s="31">
        <v>0</v>
      </c>
      <c r="F158" s="26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12"/>
      <c r="N158" s="205">
        <f>D158/D210*100</f>
        <v>0</v>
      </c>
    </row>
    <row r="159" spans="1:14" ht="14.25" thickBot="1">
      <c r="A159" s="256"/>
      <c r="B159" s="14" t="s">
        <v>28</v>
      </c>
      <c r="C159" s="31">
        <v>0</v>
      </c>
      <c r="D159" s="32">
        <v>0</v>
      </c>
      <c r="E159" s="34">
        <v>0</v>
      </c>
      <c r="F159" s="26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12"/>
      <c r="N159" s="205"/>
    </row>
    <row r="160" spans="1:14" ht="14.25" thickBot="1">
      <c r="A160" s="256"/>
      <c r="B160" s="14" t="s">
        <v>29</v>
      </c>
      <c r="C160" s="31">
        <v>0</v>
      </c>
      <c r="D160" s="32">
        <v>0</v>
      </c>
      <c r="E160" s="34">
        <v>0</v>
      </c>
      <c r="F160" s="26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12"/>
      <c r="N160" s="205"/>
    </row>
    <row r="161" spans="1:14" ht="14.25" thickBot="1">
      <c r="A161" s="256"/>
      <c r="B161" s="14" t="s">
        <v>30</v>
      </c>
      <c r="C161" s="31">
        <v>0</v>
      </c>
      <c r="D161" s="32">
        <v>0</v>
      </c>
      <c r="E161" s="34">
        <v>0</v>
      </c>
      <c r="F161" s="26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12"/>
      <c r="N161" s="205"/>
    </row>
    <row r="162" spans="1:14" ht="14.25" thickBot="1">
      <c r="A162" s="257"/>
      <c r="B162" s="15" t="s">
        <v>31</v>
      </c>
      <c r="C162" s="16">
        <f t="shared" ref="C162:L162" si="35">C150+C152+C153+C154+C155+C156+C157+C158</f>
        <v>68.187229000000002</v>
      </c>
      <c r="D162" s="16">
        <f t="shared" si="35"/>
        <v>580.39219300000002</v>
      </c>
      <c r="E162" s="16">
        <v>735.78971000000001</v>
      </c>
      <c r="F162" s="17">
        <f t="shared" ref="F162:F168" si="36">(D162-E162)/E162*100</f>
        <v>-21.11982743004112</v>
      </c>
      <c r="G162" s="16">
        <f t="shared" si="35"/>
        <v>4787</v>
      </c>
      <c r="H162" s="16">
        <f t="shared" si="35"/>
        <v>1022039.713133</v>
      </c>
      <c r="I162" s="16">
        <f t="shared" si="35"/>
        <v>617</v>
      </c>
      <c r="J162" s="16">
        <f t="shared" si="35"/>
        <v>21.379127</v>
      </c>
      <c r="K162" s="16">
        <f t="shared" si="35"/>
        <v>452.84342499999997</v>
      </c>
      <c r="L162" s="16">
        <f t="shared" si="35"/>
        <v>734.79622599999982</v>
      </c>
      <c r="M162" s="17">
        <f t="shared" ref="M162:M164" si="37">(K162-L162)/L162*100</f>
        <v>-38.371563574143877</v>
      </c>
      <c r="N162" s="206">
        <f>D162/D214*100</f>
        <v>1.6299867179992638</v>
      </c>
    </row>
    <row r="163" spans="1:14" ht="15" thickTop="1" thickBot="1">
      <c r="A163" s="258" t="s">
        <v>43</v>
      </c>
      <c r="B163" s="18" t="s">
        <v>19</v>
      </c>
      <c r="C163" s="94">
        <v>0.68</v>
      </c>
      <c r="D163" s="94">
        <v>26.32</v>
      </c>
      <c r="E163" s="94">
        <v>156.82</v>
      </c>
      <c r="F163" s="199">
        <f t="shared" si="36"/>
        <v>-83.216426476214778</v>
      </c>
      <c r="G163" s="95">
        <v>142</v>
      </c>
      <c r="H163" s="95">
        <v>9670.0400000000009</v>
      </c>
      <c r="I163" s="95">
        <v>61</v>
      </c>
      <c r="J163" s="95">
        <v>1.97</v>
      </c>
      <c r="K163" s="95">
        <v>350.06</v>
      </c>
      <c r="L163" s="95">
        <v>432.12</v>
      </c>
      <c r="M163" s="200">
        <f t="shared" si="37"/>
        <v>-18.990095343885958</v>
      </c>
      <c r="N163" s="207">
        <f t="shared" ref="N163:N168" si="38">D163/D202*100</f>
        <v>0.12219711897991035</v>
      </c>
    </row>
    <row r="164" spans="1:14" ht="14.25" thickBot="1">
      <c r="A164" s="256"/>
      <c r="B164" s="192" t="s">
        <v>20</v>
      </c>
      <c r="C164" s="95">
        <v>0.09</v>
      </c>
      <c r="D164" s="95">
        <v>6.71</v>
      </c>
      <c r="E164" s="95">
        <v>36.67</v>
      </c>
      <c r="F164" s="26">
        <f t="shared" si="36"/>
        <v>-81.701663485137715</v>
      </c>
      <c r="G164" s="95">
        <v>61</v>
      </c>
      <c r="H164" s="95">
        <v>1220</v>
      </c>
      <c r="I164" s="95">
        <v>30</v>
      </c>
      <c r="J164" s="95">
        <v>0.2</v>
      </c>
      <c r="K164" s="95">
        <v>46.11</v>
      </c>
      <c r="L164" s="95">
        <v>83.39</v>
      </c>
      <c r="M164" s="200">
        <f t="shared" si="37"/>
        <v>-44.705600191869536</v>
      </c>
      <c r="N164" s="205">
        <f t="shared" si="38"/>
        <v>0.11936969669846369</v>
      </c>
    </row>
    <row r="165" spans="1:14" ht="14.25" thickBot="1">
      <c r="A165" s="256"/>
      <c r="B165" s="192" t="s">
        <v>21</v>
      </c>
      <c r="C165" s="95">
        <v>0</v>
      </c>
      <c r="D165" s="95">
        <v>0</v>
      </c>
      <c r="E165" s="95">
        <v>0</v>
      </c>
      <c r="F165" s="26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200"/>
      <c r="N165" s="205">
        <f t="shared" si="38"/>
        <v>0</v>
      </c>
    </row>
    <row r="166" spans="1:14" ht="14.25" thickBot="1">
      <c r="A166" s="256"/>
      <c r="B166" s="192" t="s">
        <v>22</v>
      </c>
      <c r="C166" s="95">
        <v>0</v>
      </c>
      <c r="D166" s="95">
        <v>0.19</v>
      </c>
      <c r="E166" s="95">
        <v>0.17</v>
      </c>
      <c r="F166" s="26">
        <f t="shared" si="36"/>
        <v>11.764705882352935</v>
      </c>
      <c r="G166" s="95">
        <v>21</v>
      </c>
      <c r="H166" s="95">
        <v>279.35000000000002</v>
      </c>
      <c r="I166" s="95">
        <v>0</v>
      </c>
      <c r="J166" s="95">
        <v>0</v>
      </c>
      <c r="K166" s="95">
        <v>0</v>
      </c>
      <c r="L166" s="95">
        <v>0</v>
      </c>
      <c r="M166" s="200"/>
      <c r="N166" s="205">
        <f t="shared" si="38"/>
        <v>6.0675088922536251E-2</v>
      </c>
    </row>
    <row r="167" spans="1:14" ht="14.25" thickBot="1">
      <c r="A167" s="256"/>
      <c r="B167" s="192" t="s">
        <v>23</v>
      </c>
      <c r="C167" s="95">
        <v>0</v>
      </c>
      <c r="D167" s="95">
        <v>0</v>
      </c>
      <c r="E167" s="95">
        <v>4.71</v>
      </c>
      <c r="F167" s="26">
        <f t="shared" si="36"/>
        <v>-100</v>
      </c>
      <c r="G167" s="95">
        <v>0</v>
      </c>
      <c r="H167" s="95">
        <v>-18.239999999999998</v>
      </c>
      <c r="I167" s="95">
        <v>1</v>
      </c>
      <c r="J167" s="95">
        <v>0</v>
      </c>
      <c r="K167" s="95">
        <v>18.32</v>
      </c>
      <c r="L167" s="95">
        <v>0</v>
      </c>
      <c r="M167" s="200" t="e">
        <f>(K167-L167)/L167*100</f>
        <v>#DIV/0!</v>
      </c>
      <c r="N167" s="205">
        <f t="shared" si="38"/>
        <v>0</v>
      </c>
    </row>
    <row r="168" spans="1:14" ht="14.25" thickBot="1">
      <c r="A168" s="256"/>
      <c r="B168" s="192" t="s">
        <v>24</v>
      </c>
      <c r="C168" s="95">
        <v>0.33</v>
      </c>
      <c r="D168" s="95">
        <v>12.64</v>
      </c>
      <c r="E168" s="95">
        <v>7</v>
      </c>
      <c r="F168" s="26">
        <f t="shared" si="36"/>
        <v>80.571428571428584</v>
      </c>
      <c r="G168" s="95">
        <v>9</v>
      </c>
      <c r="H168" s="95">
        <v>13336.95</v>
      </c>
      <c r="I168" s="95">
        <v>3</v>
      </c>
      <c r="J168" s="95">
        <v>0</v>
      </c>
      <c r="K168" s="95">
        <v>0.21</v>
      </c>
      <c r="L168" s="95">
        <v>5.61</v>
      </c>
      <c r="M168" s="200"/>
      <c r="N168" s="205">
        <f t="shared" si="38"/>
        <v>0.30832726461202109</v>
      </c>
    </row>
    <row r="169" spans="1:14" ht="14.25" thickBot="1">
      <c r="A169" s="256"/>
      <c r="B169" s="192" t="s">
        <v>25</v>
      </c>
      <c r="C169" s="95">
        <v>0</v>
      </c>
      <c r="D169" s="95">
        <v>33.619999999999997</v>
      </c>
      <c r="E169" s="95">
        <v>0</v>
      </c>
      <c r="F169" s="26"/>
      <c r="G169" s="95">
        <v>5</v>
      </c>
      <c r="H169" s="95">
        <v>336.2</v>
      </c>
      <c r="I169" s="95">
        <v>5</v>
      </c>
      <c r="J169" s="95">
        <v>0</v>
      </c>
      <c r="K169" s="95">
        <v>103.41</v>
      </c>
      <c r="L169" s="95">
        <v>0</v>
      </c>
      <c r="M169" s="200"/>
      <c r="N169" s="205"/>
    </row>
    <row r="170" spans="1:14" ht="14.25" thickBot="1">
      <c r="A170" s="256"/>
      <c r="B170" s="192" t="s">
        <v>26</v>
      </c>
      <c r="C170" s="95">
        <v>0</v>
      </c>
      <c r="D170" s="95">
        <v>8.74</v>
      </c>
      <c r="E170" s="95">
        <v>1.84</v>
      </c>
      <c r="F170" s="26">
        <f>(D170-E170)/E170*100</f>
        <v>375</v>
      </c>
      <c r="G170" s="95">
        <v>16</v>
      </c>
      <c r="H170" s="95">
        <v>2316.84</v>
      </c>
      <c r="I170" s="95">
        <v>1</v>
      </c>
      <c r="J170" s="95">
        <v>0</v>
      </c>
      <c r="K170" s="95">
        <v>0.13</v>
      </c>
      <c r="L170" s="95">
        <v>0.18</v>
      </c>
      <c r="M170" s="200">
        <f>(K170-L170)/L170*100</f>
        <v>-27.777777777777775</v>
      </c>
      <c r="N170" s="205">
        <f>D170/D209*100</f>
        <v>0.32010729105662877</v>
      </c>
    </row>
    <row r="171" spans="1:14" ht="14.25" thickBot="1">
      <c r="A171" s="256"/>
      <c r="B171" s="192" t="s">
        <v>27</v>
      </c>
      <c r="C171" s="98">
        <v>0</v>
      </c>
      <c r="D171" s="98">
        <v>0</v>
      </c>
      <c r="E171" s="98">
        <v>0.19</v>
      </c>
      <c r="F171" s="26">
        <f>(D171-E171)/E171*100</f>
        <v>-100</v>
      </c>
      <c r="G171" s="98">
        <v>0</v>
      </c>
      <c r="H171" s="98">
        <v>0</v>
      </c>
      <c r="I171" s="98">
        <v>0</v>
      </c>
      <c r="J171" s="98">
        <v>0</v>
      </c>
      <c r="K171" s="98">
        <v>0</v>
      </c>
      <c r="L171" s="98">
        <v>0</v>
      </c>
      <c r="M171" s="12"/>
      <c r="N171" s="205">
        <f>D171/D210*100</f>
        <v>0</v>
      </c>
    </row>
    <row r="172" spans="1:14" ht="14.25" thickBot="1">
      <c r="A172" s="256"/>
      <c r="B172" s="14" t="s">
        <v>28</v>
      </c>
      <c r="C172" s="98"/>
      <c r="D172" s="98"/>
      <c r="E172" s="98"/>
      <c r="F172" s="26"/>
      <c r="G172" s="23"/>
      <c r="H172" s="23"/>
      <c r="I172" s="23"/>
      <c r="J172" s="23"/>
      <c r="K172" s="23"/>
      <c r="L172" s="23"/>
      <c r="M172" s="12"/>
      <c r="N172" s="205"/>
    </row>
    <row r="173" spans="1:14" ht="14.25" thickBot="1">
      <c r="A173" s="256"/>
      <c r="B173" s="14" t="s">
        <v>29</v>
      </c>
      <c r="C173" s="31"/>
      <c r="D173" s="31"/>
      <c r="E173" s="31"/>
      <c r="F173" s="26"/>
      <c r="G173" s="31"/>
      <c r="H173" s="31"/>
      <c r="I173" s="31"/>
      <c r="J173" s="31"/>
      <c r="K173" s="31"/>
      <c r="L173" s="31"/>
      <c r="M173" s="12"/>
      <c r="N173" s="205"/>
    </row>
    <row r="174" spans="1:14" ht="14.25" thickBot="1">
      <c r="A174" s="256"/>
      <c r="B174" s="14" t="s">
        <v>30</v>
      </c>
      <c r="C174" s="31"/>
      <c r="D174" s="31"/>
      <c r="E174" s="31"/>
      <c r="F174" s="26"/>
      <c r="G174" s="31"/>
      <c r="H174" s="31"/>
      <c r="I174" s="31"/>
      <c r="J174" s="31"/>
      <c r="K174" s="31"/>
      <c r="L174" s="31"/>
      <c r="M174" s="12"/>
      <c r="N174" s="205"/>
    </row>
    <row r="175" spans="1:14" ht="14.25" thickBot="1">
      <c r="A175" s="257"/>
      <c r="B175" s="15" t="s">
        <v>31</v>
      </c>
      <c r="C175" s="16">
        <f t="shared" ref="C175:L175" si="39">C163+C165+C166+C167+C168+C169+C170+C171</f>
        <v>1.01</v>
      </c>
      <c r="D175" s="16">
        <f t="shared" si="39"/>
        <v>81.510000000000005</v>
      </c>
      <c r="E175" s="16">
        <f t="shared" si="39"/>
        <v>170.73</v>
      </c>
      <c r="F175" s="17">
        <f>(D175-E175)/E175*100</f>
        <v>-52.257951150940073</v>
      </c>
      <c r="G175" s="16">
        <f t="shared" si="39"/>
        <v>193</v>
      </c>
      <c r="H175" s="16">
        <f t="shared" si="39"/>
        <v>25921.140000000003</v>
      </c>
      <c r="I175" s="16">
        <f t="shared" si="39"/>
        <v>71</v>
      </c>
      <c r="J175" s="16">
        <f t="shared" si="39"/>
        <v>1.97</v>
      </c>
      <c r="K175" s="16">
        <f t="shared" si="39"/>
        <v>472.13</v>
      </c>
      <c r="L175" s="16">
        <f t="shared" si="39"/>
        <v>437.91</v>
      </c>
      <c r="M175" s="17">
        <f t="shared" ref="M175:M178" si="40">(K175-L175)/L175*100</f>
        <v>7.8143910849261182</v>
      </c>
      <c r="N175" s="206">
        <f>D175/D214*100</f>
        <v>0.22891454948312856</v>
      </c>
    </row>
    <row r="176" spans="1:14" ht="15" thickTop="1" thickBot="1">
      <c r="A176" s="256" t="s">
        <v>44</v>
      </c>
      <c r="B176" s="192" t="s">
        <v>19</v>
      </c>
      <c r="C176" s="34">
        <v>2.0299999999999998</v>
      </c>
      <c r="D176" s="34">
        <v>19.98</v>
      </c>
      <c r="E176" s="34">
        <v>34.56</v>
      </c>
      <c r="F176" s="26">
        <f>(D176-E176)/E176*100</f>
        <v>-42.1875</v>
      </c>
      <c r="G176" s="34">
        <v>125</v>
      </c>
      <c r="H176" s="34">
        <v>8247.8700000000008</v>
      </c>
      <c r="I176" s="34">
        <v>7</v>
      </c>
      <c r="J176" s="34">
        <v>-0.05</v>
      </c>
      <c r="K176" s="34">
        <v>0.78</v>
      </c>
      <c r="L176" s="34">
        <v>29.49</v>
      </c>
      <c r="M176" s="12">
        <f t="shared" si="40"/>
        <v>-97.355035605289928</v>
      </c>
      <c r="N176" s="205">
        <f>D176/D202*100</f>
        <v>9.2762098678518576E-2</v>
      </c>
    </row>
    <row r="177" spans="1:14" ht="14.25" thickBot="1">
      <c r="A177" s="256"/>
      <c r="B177" s="192" t="s">
        <v>20</v>
      </c>
      <c r="C177" s="34">
        <v>0.48</v>
      </c>
      <c r="D177" s="34">
        <v>5.12</v>
      </c>
      <c r="E177" s="34">
        <v>9.17</v>
      </c>
      <c r="F177" s="26">
        <f>(D177-E177)/E177*100</f>
        <v>-44.165757906215916</v>
      </c>
      <c r="G177" s="34">
        <v>64</v>
      </c>
      <c r="H177" s="34">
        <v>1280</v>
      </c>
      <c r="I177" s="34">
        <v>4</v>
      </c>
      <c r="J177" s="34">
        <v>0</v>
      </c>
      <c r="K177" s="34">
        <v>0.51</v>
      </c>
      <c r="L177" s="34">
        <v>9.6</v>
      </c>
      <c r="M177" s="12">
        <f t="shared" si="40"/>
        <v>-94.6875</v>
      </c>
      <c r="N177" s="205">
        <f>D177/D203*100</f>
        <v>9.1083881832508817E-2</v>
      </c>
    </row>
    <row r="178" spans="1:14" ht="14.25" thickBot="1">
      <c r="A178" s="256"/>
      <c r="B178" s="192" t="s">
        <v>21</v>
      </c>
      <c r="C178" s="34">
        <v>0</v>
      </c>
      <c r="D178" s="34">
        <v>35.35</v>
      </c>
      <c r="E178" s="34">
        <v>36.06</v>
      </c>
      <c r="F178" s="26">
        <f>(D178-E178)/E178*100</f>
        <v>-1.9689406544647829</v>
      </c>
      <c r="G178" s="34">
        <v>16</v>
      </c>
      <c r="H178" s="34">
        <v>53345.55</v>
      </c>
      <c r="I178" s="34"/>
      <c r="J178" s="34"/>
      <c r="K178" s="34"/>
      <c r="L178" s="34">
        <v>0.85</v>
      </c>
      <c r="M178" s="12">
        <f t="shared" si="40"/>
        <v>-100</v>
      </c>
      <c r="N178" s="205">
        <f>D178/D204*100</f>
        <v>3.36196902896687</v>
      </c>
    </row>
    <row r="179" spans="1:14" ht="14.25" thickBot="1">
      <c r="A179" s="256"/>
      <c r="B179" s="192" t="s">
        <v>22</v>
      </c>
      <c r="C179" s="34"/>
      <c r="D179" s="34"/>
      <c r="E179" s="34">
        <v>3.7999999999999999E-2</v>
      </c>
      <c r="F179" s="26">
        <f>(D179-E179)/E179*100</f>
        <v>-100</v>
      </c>
      <c r="G179" s="34"/>
      <c r="H179" s="34"/>
      <c r="I179" s="34"/>
      <c r="J179" s="34"/>
      <c r="K179" s="34"/>
      <c r="L179" s="34"/>
      <c r="M179" s="12"/>
      <c r="N179" s="205">
        <f>D179/D205*100</f>
        <v>0</v>
      </c>
    </row>
    <row r="180" spans="1:14" ht="14.25" thickBot="1">
      <c r="A180" s="256"/>
      <c r="B180" s="192" t="s">
        <v>23</v>
      </c>
      <c r="C180" s="34"/>
      <c r="D180" s="34"/>
      <c r="E180" s="34"/>
      <c r="F180" s="26"/>
      <c r="G180" s="34"/>
      <c r="H180" s="34"/>
      <c r="I180" s="34"/>
      <c r="J180" s="34"/>
      <c r="K180" s="34"/>
      <c r="L180" s="34"/>
      <c r="M180" s="12"/>
      <c r="N180" s="205"/>
    </row>
    <row r="181" spans="1:14" ht="14.25" thickBot="1">
      <c r="A181" s="256"/>
      <c r="B181" s="192" t="s">
        <v>24</v>
      </c>
      <c r="C181" s="34">
        <v>11.12</v>
      </c>
      <c r="D181" s="34">
        <v>481.36</v>
      </c>
      <c r="E181" s="34">
        <v>332.43</v>
      </c>
      <c r="F181" s="26">
        <f>(D181-E181)/E181*100</f>
        <v>44.800409108684534</v>
      </c>
      <c r="G181" s="34">
        <v>1996</v>
      </c>
      <c r="H181" s="34">
        <v>91053.4</v>
      </c>
      <c r="I181" s="34">
        <v>170</v>
      </c>
      <c r="J181" s="34">
        <v>68.16</v>
      </c>
      <c r="K181" s="34">
        <v>193.59</v>
      </c>
      <c r="L181" s="34">
        <v>3.55</v>
      </c>
      <c r="M181" s="12">
        <f>(K181-L181)/L181*100</f>
        <v>5353.2394366197177</v>
      </c>
      <c r="N181" s="205">
        <f>D181/D207*100</f>
        <v>11.741804754243866</v>
      </c>
    </row>
    <row r="182" spans="1:14" ht="14.25" thickBot="1">
      <c r="A182" s="256"/>
      <c r="B182" s="192" t="s">
        <v>25</v>
      </c>
      <c r="C182" s="34">
        <v>54.72</v>
      </c>
      <c r="D182" s="34">
        <v>991.8</v>
      </c>
      <c r="E182" s="34">
        <v>1881</v>
      </c>
      <c r="F182" s="26">
        <f>(D182-E182)/E182*100</f>
        <v>-47.27272727272728</v>
      </c>
      <c r="G182" s="34">
        <v>285</v>
      </c>
      <c r="H182" s="34">
        <v>20033.59</v>
      </c>
      <c r="I182" s="34">
        <v>1494</v>
      </c>
      <c r="J182" s="34">
        <v>15.09</v>
      </c>
      <c r="K182" s="34">
        <v>147.44</v>
      </c>
      <c r="L182" s="34">
        <v>107.53</v>
      </c>
      <c r="M182" s="12">
        <f>(K182-L182)/L182*100</f>
        <v>37.115223658513905</v>
      </c>
      <c r="N182" s="205">
        <f>D182/D208*100</f>
        <v>18.508767889807945</v>
      </c>
    </row>
    <row r="183" spans="1:14" ht="14.25" thickBot="1">
      <c r="A183" s="256"/>
      <c r="B183" s="192" t="s">
        <v>26</v>
      </c>
      <c r="C183" s="34">
        <v>1.85</v>
      </c>
      <c r="D183" s="34">
        <v>9.8800000000000008</v>
      </c>
      <c r="E183" s="34">
        <v>6.66</v>
      </c>
      <c r="F183" s="26">
        <f>(D183-E183)/E183*100</f>
        <v>48.34834834834836</v>
      </c>
      <c r="G183" s="34">
        <v>21</v>
      </c>
      <c r="H183" s="34">
        <v>14989.66</v>
      </c>
      <c r="I183" s="34">
        <v>1</v>
      </c>
      <c r="J183" s="34">
        <v>0.03</v>
      </c>
      <c r="K183" s="34">
        <v>0.03</v>
      </c>
      <c r="L183" s="34"/>
      <c r="M183" s="12"/>
      <c r="N183" s="205">
        <f>D183/D209*100</f>
        <v>0.36186041597705865</v>
      </c>
    </row>
    <row r="184" spans="1:14" ht="14.25" thickBot="1">
      <c r="A184" s="256"/>
      <c r="B184" s="192" t="s">
        <v>27</v>
      </c>
      <c r="C184" s="34"/>
      <c r="D184" s="34">
        <v>0.46</v>
      </c>
      <c r="E184" s="34"/>
      <c r="F184" s="12"/>
      <c r="G184" s="34">
        <v>3</v>
      </c>
      <c r="H184" s="34">
        <v>313.97000000000003</v>
      </c>
      <c r="I184" s="34"/>
      <c r="J184" s="34"/>
      <c r="K184" s="34"/>
      <c r="L184" s="34"/>
      <c r="M184" s="12"/>
      <c r="N184" s="205"/>
    </row>
    <row r="185" spans="1:14" ht="14.25" thickBot="1">
      <c r="A185" s="256"/>
      <c r="B185" s="14" t="s">
        <v>28</v>
      </c>
      <c r="C185" s="34"/>
      <c r="D185" s="34"/>
      <c r="E185" s="34"/>
      <c r="F185" s="12"/>
      <c r="G185" s="34"/>
      <c r="H185" s="34"/>
      <c r="I185" s="34"/>
      <c r="J185" s="34"/>
      <c r="K185" s="34"/>
      <c r="L185" s="34"/>
      <c r="M185" s="12"/>
      <c r="N185" s="205"/>
    </row>
    <row r="186" spans="1:14" ht="14.25" thickBot="1">
      <c r="A186" s="256"/>
      <c r="B186" s="14" t="s">
        <v>29</v>
      </c>
      <c r="C186" s="31"/>
      <c r="D186" s="31"/>
      <c r="E186" s="31"/>
      <c r="F186" s="12"/>
      <c r="G186" s="31"/>
      <c r="H186" s="31"/>
      <c r="I186" s="31"/>
      <c r="J186" s="31"/>
      <c r="K186" s="31"/>
      <c r="L186" s="31"/>
      <c r="M186" s="12"/>
      <c r="N186" s="205"/>
    </row>
    <row r="187" spans="1:14" ht="14.25" thickBot="1">
      <c r="A187" s="256"/>
      <c r="B187" s="14" t="s">
        <v>30</v>
      </c>
      <c r="C187" s="31"/>
      <c r="D187" s="31"/>
      <c r="E187" s="31"/>
      <c r="F187" s="12"/>
      <c r="G187" s="31"/>
      <c r="H187" s="31"/>
      <c r="I187" s="31"/>
      <c r="J187" s="31"/>
      <c r="K187" s="31"/>
      <c r="L187" s="31"/>
      <c r="M187" s="12"/>
      <c r="N187" s="205"/>
    </row>
    <row r="188" spans="1:14" ht="14.25" thickBot="1">
      <c r="A188" s="257"/>
      <c r="B188" s="15" t="s">
        <v>31</v>
      </c>
      <c r="C188" s="16">
        <f t="shared" ref="C188:L188" si="41">C176+C178+C179+C180+C181+C182+C183+C184</f>
        <v>69.72</v>
      </c>
      <c r="D188" s="16">
        <f t="shared" si="41"/>
        <v>1538.8300000000002</v>
      </c>
      <c r="E188" s="16">
        <f t="shared" si="41"/>
        <v>2290.748</v>
      </c>
      <c r="F188" s="17">
        <f>(D188-E188)/E188*100</f>
        <v>-32.824125569464641</v>
      </c>
      <c r="G188" s="16">
        <f t="shared" si="41"/>
        <v>2446</v>
      </c>
      <c r="H188" s="16">
        <f t="shared" si="41"/>
        <v>187984.04</v>
      </c>
      <c r="I188" s="16">
        <f t="shared" si="41"/>
        <v>1672</v>
      </c>
      <c r="J188" s="16">
        <f t="shared" si="41"/>
        <v>83.23</v>
      </c>
      <c r="K188" s="16">
        <f t="shared" si="41"/>
        <v>341.84</v>
      </c>
      <c r="L188" s="16">
        <f t="shared" si="41"/>
        <v>141.42000000000002</v>
      </c>
      <c r="M188" s="17">
        <f>(K188-L188)/L188*100</f>
        <v>141.71970018384948</v>
      </c>
      <c r="N188" s="206">
        <f>D188/D214*100</f>
        <v>4.3216853905180068</v>
      </c>
    </row>
    <row r="189" spans="1:14" ht="14.25" thickTop="1">
      <c r="A189" s="271" t="s">
        <v>46</v>
      </c>
      <c r="B189" s="192" t="s">
        <v>19</v>
      </c>
      <c r="C189" s="71">
        <v>21.78</v>
      </c>
      <c r="D189" s="71">
        <v>187.41</v>
      </c>
      <c r="E189" s="71">
        <v>261.08</v>
      </c>
      <c r="F189" s="200">
        <f>(D189-E189)/E189*100</f>
        <v>-28.217404626934272</v>
      </c>
      <c r="G189" s="72">
        <v>1408</v>
      </c>
      <c r="H189" s="72">
        <v>147882.41</v>
      </c>
      <c r="I189" s="72">
        <v>212</v>
      </c>
      <c r="J189" s="72">
        <v>1.92</v>
      </c>
      <c r="K189" s="72">
        <v>74.37</v>
      </c>
      <c r="L189" s="72">
        <v>178.09</v>
      </c>
      <c r="M189" s="200">
        <f>(K189-L189)/L189*100</f>
        <v>-58.240215621315059</v>
      </c>
      <c r="N189" s="209">
        <f>D189/D202*100</f>
        <v>0.87009734301006836</v>
      </c>
    </row>
    <row r="190" spans="1:14">
      <c r="A190" s="272"/>
      <c r="B190" s="192" t="s">
        <v>20</v>
      </c>
      <c r="C190" s="72">
        <v>7.19</v>
      </c>
      <c r="D190" s="72">
        <v>33.86</v>
      </c>
      <c r="E190" s="72">
        <v>22.04</v>
      </c>
      <c r="F190" s="12">
        <f>(D190-E190)/E190*100</f>
        <v>53.629764065335763</v>
      </c>
      <c r="G190" s="72">
        <v>338</v>
      </c>
      <c r="H190" s="72">
        <v>6760</v>
      </c>
      <c r="I190" s="72">
        <v>19</v>
      </c>
      <c r="J190" s="72">
        <v>0.54</v>
      </c>
      <c r="K190" s="72">
        <v>6.55</v>
      </c>
      <c r="L190" s="72">
        <v>33.619999999999997</v>
      </c>
      <c r="M190" s="12">
        <f>(K190-L190)/L190*100</f>
        <v>-80.5175490779298</v>
      </c>
      <c r="N190" s="209">
        <f>D190/D203*100</f>
        <v>0.60236332790014613</v>
      </c>
    </row>
    <row r="191" spans="1:14">
      <c r="A191" s="272"/>
      <c r="B191" s="192" t="s">
        <v>21</v>
      </c>
      <c r="C191" s="72"/>
      <c r="D191" s="72">
        <v>4.1900000000000004</v>
      </c>
      <c r="E191" s="72"/>
      <c r="F191" s="12"/>
      <c r="G191" s="72">
        <v>1</v>
      </c>
      <c r="H191" s="72">
        <v>14088.78</v>
      </c>
      <c r="I191" s="72"/>
      <c r="J191" s="72"/>
      <c r="K191" s="72"/>
      <c r="L191" s="72"/>
      <c r="M191" s="12"/>
      <c r="N191" s="209"/>
    </row>
    <row r="192" spans="1:14">
      <c r="A192" s="272"/>
      <c r="B192" s="192" t="s">
        <v>22</v>
      </c>
      <c r="C192" s="72"/>
      <c r="D192" s="72"/>
      <c r="E192" s="72"/>
      <c r="F192" s="12"/>
      <c r="G192" s="72"/>
      <c r="H192" s="72"/>
      <c r="I192" s="72"/>
      <c r="J192" s="72"/>
      <c r="K192" s="72"/>
      <c r="L192" s="72"/>
      <c r="M192" s="12"/>
      <c r="N192" s="209"/>
    </row>
    <row r="193" spans="1:14">
      <c r="A193" s="272"/>
      <c r="B193" s="192" t="s">
        <v>23</v>
      </c>
      <c r="C193" s="72"/>
      <c r="D193" s="72"/>
      <c r="E193" s="72"/>
      <c r="F193" s="12"/>
      <c r="G193" s="72"/>
      <c r="H193" s="72"/>
      <c r="I193" s="72"/>
      <c r="J193" s="72"/>
      <c r="K193" s="72"/>
      <c r="L193" s="72"/>
      <c r="M193" s="12"/>
      <c r="N193" s="209"/>
    </row>
    <row r="194" spans="1:14">
      <c r="A194" s="272"/>
      <c r="B194" s="192" t="s">
        <v>24</v>
      </c>
      <c r="C194" s="72"/>
      <c r="D194" s="72">
        <v>5.65</v>
      </c>
      <c r="E194" s="72">
        <v>3.63</v>
      </c>
      <c r="F194" s="12">
        <f>(D194-E194)/E194*100</f>
        <v>55.647382920110211</v>
      </c>
      <c r="G194" s="72">
        <v>2</v>
      </c>
      <c r="H194" s="72">
        <v>1430</v>
      </c>
      <c r="I194" s="72"/>
      <c r="J194" s="72"/>
      <c r="K194" s="72"/>
      <c r="L194" s="72"/>
      <c r="M194" s="12"/>
      <c r="N194" s="209">
        <f>D194/D207*100</f>
        <v>0.13782033584318981</v>
      </c>
    </row>
    <row r="195" spans="1:14">
      <c r="A195" s="272"/>
      <c r="B195" s="192" t="s">
        <v>25</v>
      </c>
      <c r="C195" s="74"/>
      <c r="D195" s="74"/>
      <c r="E195" s="74"/>
      <c r="F195" s="12"/>
      <c r="G195" s="74"/>
      <c r="H195" s="74"/>
      <c r="I195" s="74"/>
      <c r="J195" s="74"/>
      <c r="K195" s="74"/>
      <c r="L195" s="74"/>
      <c r="M195" s="12"/>
      <c r="N195" s="209"/>
    </row>
    <row r="196" spans="1:14">
      <c r="A196" s="272"/>
      <c r="B196" s="192" t="s">
        <v>26</v>
      </c>
      <c r="C196" s="72">
        <v>0.14000000000000001</v>
      </c>
      <c r="D196" s="72">
        <v>3.14</v>
      </c>
      <c r="E196" s="72">
        <v>1.87</v>
      </c>
      <c r="F196" s="12">
        <f>(D196-E196)/E196*100</f>
        <v>67.914438502673789</v>
      </c>
      <c r="G196" s="72">
        <v>285</v>
      </c>
      <c r="H196" s="72">
        <v>18668.28</v>
      </c>
      <c r="I196" s="72"/>
      <c r="J196" s="72"/>
      <c r="K196" s="72"/>
      <c r="L196" s="72"/>
      <c r="M196" s="12"/>
      <c r="N196" s="209">
        <f>D196/D209*100</f>
        <v>0.11500422127206116</v>
      </c>
    </row>
    <row r="197" spans="1:14">
      <c r="A197" s="272"/>
      <c r="B197" s="192" t="s">
        <v>27</v>
      </c>
      <c r="C197" s="72"/>
      <c r="D197" s="72"/>
      <c r="E197" s="72"/>
      <c r="F197" s="12"/>
      <c r="G197" s="72"/>
      <c r="H197" s="72"/>
      <c r="I197" s="72"/>
      <c r="J197" s="72"/>
      <c r="K197" s="72"/>
      <c r="L197" s="72"/>
      <c r="M197" s="12"/>
      <c r="N197" s="209"/>
    </row>
    <row r="198" spans="1:14">
      <c r="A198" s="272"/>
      <c r="B198" s="14" t="s">
        <v>28</v>
      </c>
      <c r="C198" s="75"/>
      <c r="D198" s="75"/>
      <c r="E198" s="75"/>
      <c r="F198" s="12"/>
      <c r="G198" s="75"/>
      <c r="H198" s="75"/>
      <c r="I198" s="75"/>
      <c r="J198" s="75"/>
      <c r="K198" s="75"/>
      <c r="L198" s="75"/>
      <c r="M198" s="12"/>
      <c r="N198" s="209"/>
    </row>
    <row r="199" spans="1:14">
      <c r="A199" s="272"/>
      <c r="B199" s="14" t="s">
        <v>29</v>
      </c>
      <c r="C199" s="75"/>
      <c r="D199" s="75"/>
      <c r="E199" s="75"/>
      <c r="F199" s="12"/>
      <c r="G199" s="75"/>
      <c r="H199" s="75"/>
      <c r="I199" s="75"/>
      <c r="J199" s="75"/>
      <c r="K199" s="75"/>
      <c r="L199" s="75"/>
      <c r="M199" s="12"/>
      <c r="N199" s="209"/>
    </row>
    <row r="200" spans="1:14">
      <c r="A200" s="272"/>
      <c r="B200" s="14" t="s">
        <v>30</v>
      </c>
      <c r="C200" s="75"/>
      <c r="D200" s="75"/>
      <c r="E200" s="75"/>
      <c r="F200" s="12"/>
      <c r="G200" s="75"/>
      <c r="H200" s="75"/>
      <c r="I200" s="75"/>
      <c r="J200" s="75"/>
      <c r="K200" s="75"/>
      <c r="L200" s="75"/>
      <c r="M200" s="12"/>
      <c r="N200" s="209"/>
    </row>
    <row r="201" spans="1:14" ht="14.25" thickBot="1">
      <c r="A201" s="269"/>
      <c r="B201" s="15" t="s">
        <v>31</v>
      </c>
      <c r="C201" s="16">
        <f t="shared" ref="C201:L201" si="42">C189+C191+C192+C193+C194+C195+C196+C197</f>
        <v>21.92</v>
      </c>
      <c r="D201" s="16">
        <f t="shared" si="42"/>
        <v>200.39</v>
      </c>
      <c r="E201" s="16">
        <f t="shared" si="42"/>
        <v>266.58</v>
      </c>
      <c r="F201" s="17">
        <f t="shared" ref="F201:F214" si="43">(D201-E201)/E201*100</f>
        <v>-24.829319528846877</v>
      </c>
      <c r="G201" s="16">
        <f t="shared" si="42"/>
        <v>1696</v>
      </c>
      <c r="H201" s="16">
        <f t="shared" si="42"/>
        <v>182069.47</v>
      </c>
      <c r="I201" s="16">
        <f t="shared" si="42"/>
        <v>212</v>
      </c>
      <c r="J201" s="16">
        <f t="shared" si="42"/>
        <v>1.92</v>
      </c>
      <c r="K201" s="16">
        <f t="shared" si="42"/>
        <v>74.37</v>
      </c>
      <c r="L201" s="16">
        <f t="shared" si="42"/>
        <v>178.09</v>
      </c>
      <c r="M201" s="17">
        <f>(K201-L201)/L201*100</f>
        <v>-58.240215621315059</v>
      </c>
      <c r="N201" s="206">
        <f>D201/D214*100</f>
        <v>0.56277986223683141</v>
      </c>
    </row>
    <row r="202" spans="1:14" ht="15" thickTop="1" thickBot="1">
      <c r="A202" s="268" t="s">
        <v>48</v>
      </c>
      <c r="B202" s="192" t="s">
        <v>19</v>
      </c>
      <c r="C202" s="32">
        <f>C7+C20+C33+C46+C59+C72+C85+C98+C111+C124+C137+C150+C163+C176+C189</f>
        <v>2466.3944570000003</v>
      </c>
      <c r="D202" s="32">
        <f>D7+D20+D33+D46+D59+D72+D85+D98+D111+D124+D137+D150+D163+D176+D189</f>
        <v>21538.969346999991</v>
      </c>
      <c r="E202" s="32">
        <f>E7+E20+E33+E46+E59+E72+E85+E98+E111+E124+E137+E150+E163+E176+E189</f>
        <v>23464.850049000004</v>
      </c>
      <c r="F202" s="26">
        <f t="shared" si="43"/>
        <v>-8.2075133571206766</v>
      </c>
      <c r="G202" s="32">
        <f t="shared" ref="G202:L213" si="44">G7+G20+G33+G46+G59+G72+G85+G98+G111+G124+G137+G150+G163+G176+G189</f>
        <v>154158</v>
      </c>
      <c r="H202" s="32">
        <f t="shared" si="44"/>
        <v>13201206.558004007</v>
      </c>
      <c r="I202" s="32">
        <f t="shared" si="44"/>
        <v>19408</v>
      </c>
      <c r="J202" s="32">
        <f t="shared" si="44"/>
        <v>1619.5064510000002</v>
      </c>
      <c r="K202" s="32">
        <f t="shared" si="44"/>
        <v>14572.600329999997</v>
      </c>
      <c r="L202" s="32">
        <f t="shared" si="44"/>
        <v>12838.898226823685</v>
      </c>
      <c r="M202" s="26">
        <f t="shared" ref="M202:M214" si="45">(K202-L202)/L202*100</f>
        <v>13.503511536170393</v>
      </c>
      <c r="N202" s="208">
        <f>D202/D214*100</f>
        <v>60.490534466929432</v>
      </c>
    </row>
    <row r="203" spans="1:14" ht="14.25" thickBot="1">
      <c r="A203" s="256"/>
      <c r="B203" s="192" t="s">
        <v>20</v>
      </c>
      <c r="C203" s="32">
        <f t="shared" ref="C203:E213" si="46">C8+C21+C34+C47+C60+C73+C86+C99+C112+C125+C138+C151+C164+C177+C190</f>
        <v>835.95585499999993</v>
      </c>
      <c r="D203" s="32">
        <f t="shared" si="46"/>
        <v>5621.1921329999986</v>
      </c>
      <c r="E203" s="32">
        <f t="shared" si="46"/>
        <v>5227.7974349999995</v>
      </c>
      <c r="F203" s="12">
        <f t="shared" si="43"/>
        <v>7.5250562572725084</v>
      </c>
      <c r="G203" s="32">
        <f>G8+G21+G34+G47+G60+G73+G86+G99+G112+G125+G138+G151+G164+G177+G190</f>
        <v>73929</v>
      </c>
      <c r="H203" s="32">
        <f>H8+H21+H34+H47+H60+H73+H86+H99+H112+H125+H138+H151+H164+H177+H190</f>
        <v>1480469.2000000002</v>
      </c>
      <c r="I203" s="32">
        <f t="shared" si="44"/>
        <v>8404</v>
      </c>
      <c r="J203" s="32">
        <f t="shared" si="44"/>
        <v>528.77094100000022</v>
      </c>
      <c r="K203" s="32">
        <f t="shared" si="44"/>
        <v>4882.6980480000002</v>
      </c>
      <c r="L203" s="32">
        <f t="shared" si="44"/>
        <v>4374.4224900556637</v>
      </c>
      <c r="M203" s="12">
        <f t="shared" si="45"/>
        <v>11.619260807564766</v>
      </c>
      <c r="N203" s="205">
        <f>D203/D214*100</f>
        <v>15.786684636042217</v>
      </c>
    </row>
    <row r="204" spans="1:14" ht="14.25" thickBot="1">
      <c r="A204" s="256"/>
      <c r="B204" s="192" t="s">
        <v>21</v>
      </c>
      <c r="C204" s="32">
        <f t="shared" si="46"/>
        <v>88.21330499999992</v>
      </c>
      <c r="D204" s="32">
        <f t="shared" si="46"/>
        <v>1051.4671519999999</v>
      </c>
      <c r="E204" s="32">
        <f t="shared" si="46"/>
        <v>986.11665200000016</v>
      </c>
      <c r="F204" s="12">
        <f t="shared" si="43"/>
        <v>6.6270557207870544</v>
      </c>
      <c r="G204" s="32">
        <f t="shared" ref="G204:H213" si="47">G9+G22+G35+G48+G61+G74+G87+G100+G113+G126+G139+G152+G165+G178+G191</f>
        <v>2530</v>
      </c>
      <c r="H204" s="32">
        <f>H9+H22+H35+H48+H61+H74+H87+H100+H113+H126+H139+H152+H165+H178+H191</f>
        <v>1202905.626312</v>
      </c>
      <c r="I204" s="32">
        <f t="shared" si="44"/>
        <v>160</v>
      </c>
      <c r="J204" s="32">
        <f t="shared" si="44"/>
        <v>87.703124999999872</v>
      </c>
      <c r="K204" s="32">
        <f t="shared" si="44"/>
        <v>2369.2907869999999</v>
      </c>
      <c r="L204" s="32">
        <f t="shared" si="44"/>
        <v>1063.455882</v>
      </c>
      <c r="M204" s="12">
        <f t="shared" si="45"/>
        <v>122.79163876024337</v>
      </c>
      <c r="N204" s="205">
        <f>D204/D214*100</f>
        <v>2.9529644141379983</v>
      </c>
    </row>
    <row r="205" spans="1:14" ht="14.25" thickBot="1">
      <c r="A205" s="256"/>
      <c r="B205" s="192" t="s">
        <v>22</v>
      </c>
      <c r="C205" s="32">
        <f t="shared" si="46"/>
        <v>31.256435000000003</v>
      </c>
      <c r="D205" s="32">
        <f t="shared" si="46"/>
        <v>313.14333999999997</v>
      </c>
      <c r="E205" s="32">
        <f t="shared" si="46"/>
        <v>195.38550599999999</v>
      </c>
      <c r="F205" s="12">
        <f t="shared" si="43"/>
        <v>60.269482834617207</v>
      </c>
      <c r="G205" s="32">
        <f t="shared" si="47"/>
        <v>36749</v>
      </c>
      <c r="H205" s="32">
        <f t="shared" si="47"/>
        <v>723890.17020000005</v>
      </c>
      <c r="I205" s="32">
        <f t="shared" si="44"/>
        <v>1031</v>
      </c>
      <c r="J205" s="32">
        <f t="shared" si="44"/>
        <v>4.801200000000005</v>
      </c>
      <c r="K205" s="32">
        <f t="shared" si="44"/>
        <v>81.433903000000015</v>
      </c>
      <c r="L205" s="32">
        <f t="shared" si="44"/>
        <v>93.800000000000011</v>
      </c>
      <c r="M205" s="12">
        <f t="shared" si="45"/>
        <v>-13.183472281449887</v>
      </c>
      <c r="N205" s="205">
        <f>D205/D214*100</f>
        <v>0.87943892282839087</v>
      </c>
    </row>
    <row r="206" spans="1:14" ht="14.25" thickBot="1">
      <c r="A206" s="256"/>
      <c r="B206" s="192" t="s">
        <v>23</v>
      </c>
      <c r="C206" s="32">
        <f t="shared" si="46"/>
        <v>6.366028</v>
      </c>
      <c r="D206" s="32">
        <f t="shared" si="46"/>
        <v>85.633021999999997</v>
      </c>
      <c r="E206" s="32">
        <f t="shared" si="46"/>
        <v>81.950911999999988</v>
      </c>
      <c r="F206" s="12">
        <f t="shared" si="43"/>
        <v>4.493067752559007</v>
      </c>
      <c r="G206" s="32">
        <f t="shared" si="47"/>
        <v>1923</v>
      </c>
      <c r="H206" s="32">
        <f t="shared" si="47"/>
        <v>350393.34111000004</v>
      </c>
      <c r="I206" s="32">
        <f t="shared" si="44"/>
        <v>18</v>
      </c>
      <c r="J206" s="32">
        <f t="shared" si="44"/>
        <v>2.0002550000000001</v>
      </c>
      <c r="K206" s="32">
        <f t="shared" si="44"/>
        <v>28.882835</v>
      </c>
      <c r="L206" s="32">
        <f t="shared" si="44"/>
        <v>10.27</v>
      </c>
      <c r="M206" s="12">
        <f t="shared" si="45"/>
        <v>181.23500486854917</v>
      </c>
      <c r="N206" s="205">
        <f>D206/D214*100</f>
        <v>0.24049373882969985</v>
      </c>
    </row>
    <row r="207" spans="1:14" ht="14.25" thickBot="1">
      <c r="A207" s="256"/>
      <c r="B207" s="192" t="s">
        <v>24</v>
      </c>
      <c r="C207" s="32">
        <f t="shared" si="46"/>
        <v>385.39009599999952</v>
      </c>
      <c r="D207" s="32">
        <f t="shared" si="46"/>
        <v>4099.540148</v>
      </c>
      <c r="E207" s="32">
        <f t="shared" si="46"/>
        <v>2636.982986</v>
      </c>
      <c r="F207" s="12">
        <f t="shared" si="43"/>
        <v>55.463276394457559</v>
      </c>
      <c r="G207" s="32">
        <f t="shared" si="47"/>
        <v>6845</v>
      </c>
      <c r="H207" s="32">
        <f t="shared" si="47"/>
        <v>2517780.251902</v>
      </c>
      <c r="I207" s="32">
        <f t="shared" si="44"/>
        <v>823</v>
      </c>
      <c r="J207" s="32">
        <f t="shared" si="44"/>
        <v>407.67911500000002</v>
      </c>
      <c r="K207" s="32">
        <f t="shared" si="44"/>
        <v>2007.1425380000001</v>
      </c>
      <c r="L207" s="32">
        <f t="shared" si="44"/>
        <v>892.14536599999985</v>
      </c>
      <c r="M207" s="12">
        <f t="shared" si="45"/>
        <v>124.9793155345494</v>
      </c>
      <c r="N207" s="205">
        <f>D207/D214*100</f>
        <v>11.513242375995805</v>
      </c>
    </row>
    <row r="208" spans="1:14" ht="14.25" thickBot="1">
      <c r="A208" s="256"/>
      <c r="B208" s="192" t="s">
        <v>25</v>
      </c>
      <c r="C208" s="32">
        <f t="shared" si="46"/>
        <v>168.57415599999979</v>
      </c>
      <c r="D208" s="32">
        <f t="shared" si="46"/>
        <v>5358.5414540000011</v>
      </c>
      <c r="E208" s="32">
        <f t="shared" si="46"/>
        <v>8147.8328000000001</v>
      </c>
      <c r="F208" s="12">
        <f t="shared" si="43"/>
        <v>-34.233536873756158</v>
      </c>
      <c r="G208" s="32">
        <f t="shared" si="47"/>
        <v>2873</v>
      </c>
      <c r="H208" s="32">
        <f t="shared" si="47"/>
        <v>118095.9947</v>
      </c>
      <c r="I208" s="32">
        <f t="shared" si="44"/>
        <v>6094</v>
      </c>
      <c r="J208" s="32">
        <f t="shared" si="44"/>
        <v>975.92234199999996</v>
      </c>
      <c r="K208" s="32">
        <f t="shared" si="44"/>
        <v>2970.9351709999996</v>
      </c>
      <c r="L208" s="32">
        <f t="shared" si="44"/>
        <v>1360.2365</v>
      </c>
      <c r="M208" s="12">
        <f t="shared" si="45"/>
        <v>118.41313411307517</v>
      </c>
      <c r="N208" s="205">
        <f>D208/D214*100</f>
        <v>15.049050457969315</v>
      </c>
    </row>
    <row r="209" spans="1:14" ht="14.25" thickBot="1">
      <c r="A209" s="256"/>
      <c r="B209" s="192" t="s">
        <v>26</v>
      </c>
      <c r="C209" s="32">
        <f t="shared" si="46"/>
        <v>163.89106000000089</v>
      </c>
      <c r="D209" s="32">
        <f t="shared" si="46"/>
        <v>2730.3345610000006</v>
      </c>
      <c r="E209" s="32">
        <f t="shared" si="46"/>
        <v>2384.1446910000004</v>
      </c>
      <c r="F209" s="12">
        <f t="shared" si="43"/>
        <v>14.520505878139259</v>
      </c>
      <c r="G209" s="32">
        <f t="shared" si="47"/>
        <v>112835</v>
      </c>
      <c r="H209" s="32">
        <f t="shared" si="47"/>
        <v>24716541.282700002</v>
      </c>
      <c r="I209" s="32">
        <f t="shared" si="44"/>
        <v>1998</v>
      </c>
      <c r="J209" s="32">
        <f t="shared" si="44"/>
        <v>54.045362000000011</v>
      </c>
      <c r="K209" s="32">
        <f t="shared" si="44"/>
        <v>780.78091399999994</v>
      </c>
      <c r="L209" s="32">
        <f t="shared" si="44"/>
        <v>634.08904699999982</v>
      </c>
      <c r="M209" s="12">
        <f t="shared" si="45"/>
        <v>23.134269184119837</v>
      </c>
      <c r="N209" s="205">
        <f>D209/D214*100</f>
        <v>7.6679340690655211</v>
      </c>
    </row>
    <row r="210" spans="1:14" ht="14.25" thickBot="1">
      <c r="A210" s="256"/>
      <c r="B210" s="192" t="s">
        <v>27</v>
      </c>
      <c r="C210" s="32">
        <f t="shared" si="46"/>
        <v>41.757766000000011</v>
      </c>
      <c r="D210" s="32">
        <f t="shared" si="46"/>
        <v>429.54412599999995</v>
      </c>
      <c r="E210" s="32">
        <f t="shared" si="46"/>
        <v>297.10757699999999</v>
      </c>
      <c r="F210" s="12">
        <f t="shared" si="43"/>
        <v>44.57528493122205</v>
      </c>
      <c r="G210" s="32">
        <f t="shared" si="47"/>
        <v>212</v>
      </c>
      <c r="H210" s="32">
        <f t="shared" si="47"/>
        <v>153064.215918</v>
      </c>
      <c r="I210" s="32">
        <f t="shared" si="44"/>
        <v>2</v>
      </c>
      <c r="J210" s="32">
        <f t="shared" si="44"/>
        <v>-9.0700000000021319E-4</v>
      </c>
      <c r="K210" s="32">
        <f t="shared" si="44"/>
        <v>6.3790930000000001</v>
      </c>
      <c r="L210" s="32">
        <f t="shared" si="44"/>
        <v>14.269093</v>
      </c>
      <c r="M210" s="12">
        <f t="shared" si="45"/>
        <v>-55.294334405137036</v>
      </c>
      <c r="N210" s="205">
        <f>D210/D214*100</f>
        <v>1.2063415542438252</v>
      </c>
    </row>
    <row r="211" spans="1:14" ht="14.25" thickBot="1">
      <c r="A211" s="256"/>
      <c r="B211" s="14" t="s">
        <v>28</v>
      </c>
      <c r="C211" s="32">
        <f t="shared" si="46"/>
        <v>17.169809999999998</v>
      </c>
      <c r="D211" s="32">
        <f t="shared" si="46"/>
        <v>138.21567400000001</v>
      </c>
      <c r="E211" s="32">
        <f t="shared" si="46"/>
        <v>123.47</v>
      </c>
      <c r="F211" s="12">
        <f t="shared" si="43"/>
        <v>11.942718069166606</v>
      </c>
      <c r="G211" s="32">
        <f t="shared" si="47"/>
        <v>41</v>
      </c>
      <c r="H211" s="32">
        <f t="shared" si="47"/>
        <v>37969.83</v>
      </c>
      <c r="I211" s="32">
        <f t="shared" si="44"/>
        <v>1</v>
      </c>
      <c r="J211" s="32">
        <f t="shared" si="44"/>
        <v>0</v>
      </c>
      <c r="K211" s="32">
        <f t="shared" si="44"/>
        <v>3.6790929999999999</v>
      </c>
      <c r="L211" s="32">
        <f t="shared" si="44"/>
        <v>3.6790929999999999</v>
      </c>
      <c r="M211" s="12">
        <f t="shared" si="45"/>
        <v>0</v>
      </c>
      <c r="N211" s="205">
        <f>D211/D214*100</f>
        <v>0.38816806214227662</v>
      </c>
    </row>
    <row r="212" spans="1:14" ht="14.25" thickBot="1">
      <c r="A212" s="256"/>
      <c r="B212" s="14" t="s">
        <v>29</v>
      </c>
      <c r="C212" s="32">
        <f t="shared" si="46"/>
        <v>0</v>
      </c>
      <c r="D212" s="32">
        <f t="shared" si="46"/>
        <v>26.511994000000001</v>
      </c>
      <c r="E212" s="32">
        <f t="shared" si="46"/>
        <v>106.11644699999999</v>
      </c>
      <c r="F212" s="12">
        <f t="shared" si="43"/>
        <v>-75.01613109982847</v>
      </c>
      <c r="G212" s="32">
        <f t="shared" si="47"/>
        <v>29</v>
      </c>
      <c r="H212" s="32">
        <f t="shared" si="47"/>
        <v>8330.3856450000003</v>
      </c>
      <c r="I212" s="32">
        <f t="shared" si="44"/>
        <v>1</v>
      </c>
      <c r="J212" s="32">
        <f t="shared" si="44"/>
        <v>0</v>
      </c>
      <c r="K212" s="32">
        <f t="shared" si="44"/>
        <v>2.7</v>
      </c>
      <c r="L212" s="32">
        <f t="shared" si="44"/>
        <v>10.24</v>
      </c>
      <c r="M212" s="12">
        <f t="shared" si="45"/>
        <v>-73.6328125</v>
      </c>
      <c r="N212" s="205">
        <f>D212/D214*100</f>
        <v>7.4456890717818761E-2</v>
      </c>
    </row>
    <row r="213" spans="1:14" ht="14.25" thickBot="1">
      <c r="A213" s="256"/>
      <c r="B213" s="14" t="s">
        <v>30</v>
      </c>
      <c r="C213" s="32">
        <f t="shared" si="46"/>
        <v>24.588968000000001</v>
      </c>
      <c r="D213" s="32">
        <f t="shared" si="46"/>
        <v>255.81313700000001</v>
      </c>
      <c r="E213" s="32">
        <f t="shared" si="46"/>
        <v>61.84</v>
      </c>
      <c r="F213" s="12">
        <f t="shared" si="43"/>
        <v>313.66936772315654</v>
      </c>
      <c r="G213" s="32">
        <f t="shared" si="47"/>
        <v>101</v>
      </c>
      <c r="H213" s="32">
        <f t="shared" si="47"/>
        <v>66407.700272999995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0</v>
      </c>
      <c r="M213" s="12" t="e">
        <f t="shared" si="45"/>
        <v>#DIV/0!</v>
      </c>
      <c r="N213" s="205">
        <f>D213/D214*100</f>
        <v>0.71843146863232543</v>
      </c>
    </row>
    <row r="214" spans="1:14" ht="14.25" thickBot="1">
      <c r="A214" s="273"/>
      <c r="B214" s="35" t="s">
        <v>31</v>
      </c>
      <c r="C214" s="36">
        <f t="shared" ref="C214:L214" si="48">C202+C204+C205+C206+C207+C208+C209+C210</f>
        <v>3351.8433030000001</v>
      </c>
      <c r="D214" s="36">
        <f t="shared" si="48"/>
        <v>35607.173149999995</v>
      </c>
      <c r="E214" s="36">
        <f>E202+E204+E205+E206+E207+E208+E209+E210</f>
        <v>38194.371173000007</v>
      </c>
      <c r="F214" s="201">
        <f t="shared" si="43"/>
        <v>-6.7737678185128196</v>
      </c>
      <c r="G214" s="36">
        <f t="shared" si="48"/>
        <v>318125</v>
      </c>
      <c r="H214" s="36">
        <f t="shared" si="48"/>
        <v>42983877.440846004</v>
      </c>
      <c r="I214" s="36">
        <f t="shared" si="48"/>
        <v>29534</v>
      </c>
      <c r="J214" s="36">
        <f t="shared" si="48"/>
        <v>3151.6569429999995</v>
      </c>
      <c r="K214" s="36">
        <f t="shared" si="48"/>
        <v>22817.445571</v>
      </c>
      <c r="L214" s="36">
        <f t="shared" si="48"/>
        <v>16907.164114823685</v>
      </c>
      <c r="M214" s="201">
        <f t="shared" si="45"/>
        <v>34.957260815812162</v>
      </c>
      <c r="N214" s="210">
        <f>D214/D214*100</f>
        <v>100</v>
      </c>
    </row>
    <row r="219" spans="1:14">
      <c r="A219" s="217" t="s">
        <v>123</v>
      </c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1:14">
      <c r="A220" s="217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1:14" ht="14.25" thickBot="1">
      <c r="A221" s="255" t="str">
        <f>A3</f>
        <v>财字3号表                                             （2021年1-11月）                                           单位：万元</v>
      </c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</row>
    <row r="222" spans="1:14" ht="14.25" thickBot="1">
      <c r="A222" s="221" t="s">
        <v>2</v>
      </c>
      <c r="B222" s="37" t="s">
        <v>3</v>
      </c>
      <c r="C222" s="227" t="s">
        <v>4</v>
      </c>
      <c r="D222" s="227"/>
      <c r="E222" s="227"/>
      <c r="F222" s="259"/>
      <c r="G222" s="219" t="s">
        <v>5</v>
      </c>
      <c r="H222" s="259"/>
      <c r="I222" s="219" t="s">
        <v>6</v>
      </c>
      <c r="J222" s="228"/>
      <c r="K222" s="228"/>
      <c r="L222" s="228"/>
      <c r="M222" s="228"/>
      <c r="N222" s="224" t="s">
        <v>7</v>
      </c>
    </row>
    <row r="223" spans="1:14" ht="14.25" thickBot="1">
      <c r="A223" s="221"/>
      <c r="B223" s="24" t="s">
        <v>8</v>
      </c>
      <c r="C223" s="229" t="s">
        <v>9</v>
      </c>
      <c r="D223" s="229" t="s">
        <v>10</v>
      </c>
      <c r="E223" s="229" t="s">
        <v>11</v>
      </c>
      <c r="F223" s="153" t="s">
        <v>12</v>
      </c>
      <c r="G223" s="229" t="s">
        <v>13</v>
      </c>
      <c r="H223" s="220" t="s">
        <v>14</v>
      </c>
      <c r="I223" s="192" t="s">
        <v>13</v>
      </c>
      <c r="J223" s="260" t="s">
        <v>15</v>
      </c>
      <c r="K223" s="261"/>
      <c r="L223" s="262"/>
      <c r="M223" s="212" t="s">
        <v>12</v>
      </c>
      <c r="N223" s="225"/>
    </row>
    <row r="224" spans="1:14" ht="14.25" thickBot="1">
      <c r="A224" s="221"/>
      <c r="B224" s="38" t="s">
        <v>16</v>
      </c>
      <c r="C224" s="230"/>
      <c r="D224" s="230"/>
      <c r="E224" s="230"/>
      <c r="F224" s="202" t="s">
        <v>17</v>
      </c>
      <c r="G224" s="263"/>
      <c r="H224" s="220"/>
      <c r="I224" s="24" t="s">
        <v>18</v>
      </c>
      <c r="J224" s="193" t="s">
        <v>9</v>
      </c>
      <c r="K224" s="25" t="s">
        <v>10</v>
      </c>
      <c r="L224" s="193" t="s">
        <v>11</v>
      </c>
      <c r="M224" s="153" t="s">
        <v>17</v>
      </c>
      <c r="N224" s="211" t="s">
        <v>17</v>
      </c>
    </row>
    <row r="225" spans="1:14" ht="14.25" thickBot="1">
      <c r="A225" s="256"/>
      <c r="B225" s="192" t="s">
        <v>19</v>
      </c>
      <c r="C225" s="71">
        <v>419.305182</v>
      </c>
      <c r="D225" s="71">
        <v>3299.7664530000002</v>
      </c>
      <c r="E225" s="71">
        <v>3767.91</v>
      </c>
      <c r="F225" s="12">
        <f t="shared" ref="F225:F232" si="49">(D225-E225)/E225*100</f>
        <v>-12.424488562624896</v>
      </c>
      <c r="G225" s="75">
        <v>23824</v>
      </c>
      <c r="H225" s="75">
        <v>2212756.96</v>
      </c>
      <c r="I225" s="75">
        <v>2654</v>
      </c>
      <c r="J225" s="72">
        <v>146.008061</v>
      </c>
      <c r="K225" s="72">
        <v>1900.357219</v>
      </c>
      <c r="L225" s="72">
        <v>2053.67</v>
      </c>
      <c r="M225" s="12">
        <f>+(K225-L225)/L225*100</f>
        <v>-7.4653075226302228</v>
      </c>
      <c r="N225" s="205">
        <f t="shared" ref="N225:N232" si="50">+D225/D381*100</f>
        <v>33.903904237496384</v>
      </c>
    </row>
    <row r="226" spans="1:14" ht="14.25" thickBot="1">
      <c r="A226" s="256"/>
      <c r="B226" s="192" t="s">
        <v>20</v>
      </c>
      <c r="C226" s="71">
        <v>143.57245800000001</v>
      </c>
      <c r="D226" s="71">
        <v>982.039942</v>
      </c>
      <c r="E226" s="71">
        <v>1030.1300000000001</v>
      </c>
      <c r="F226" s="12">
        <f t="shared" si="49"/>
        <v>-4.6683484608738803</v>
      </c>
      <c r="G226" s="75">
        <v>12623</v>
      </c>
      <c r="H226" s="75">
        <v>252553.60000000001</v>
      </c>
      <c r="I226" s="75">
        <v>1368</v>
      </c>
      <c r="J226" s="72">
        <v>75.327762000000007</v>
      </c>
      <c r="K226" s="72">
        <v>763.37125400000002</v>
      </c>
      <c r="L226" s="72">
        <v>715.67</v>
      </c>
      <c r="M226" s="12">
        <f t="shared" ref="M226:M232" si="51">+(K226-L226)/L226*100</f>
        <v>6.6652582894350845</v>
      </c>
      <c r="N226" s="205">
        <f t="shared" si="50"/>
        <v>36.014526721544158</v>
      </c>
    </row>
    <row r="227" spans="1:14" ht="14.25" thickBot="1">
      <c r="A227" s="256"/>
      <c r="B227" s="192" t="s">
        <v>21</v>
      </c>
      <c r="C227" s="71">
        <v>9.2981139999999396</v>
      </c>
      <c r="D227" s="71">
        <v>650.06880100000001</v>
      </c>
      <c r="E227" s="71">
        <v>165.01</v>
      </c>
      <c r="F227" s="12">
        <f t="shared" si="49"/>
        <v>293.95721532028364</v>
      </c>
      <c r="G227" s="75">
        <v>81</v>
      </c>
      <c r="H227" s="75">
        <v>242829.95</v>
      </c>
      <c r="I227" s="75">
        <v>15</v>
      </c>
      <c r="J227" s="72">
        <v>3.4559280000000285</v>
      </c>
      <c r="K227" s="72">
        <v>479.231177</v>
      </c>
      <c r="L227" s="72">
        <v>27.95</v>
      </c>
      <c r="M227" s="12">
        <f t="shared" si="51"/>
        <v>1614.6017066189625</v>
      </c>
      <c r="N227" s="205">
        <f t="shared" si="50"/>
        <v>92.329812549980673</v>
      </c>
    </row>
    <row r="228" spans="1:14" ht="14.25" thickBot="1">
      <c r="A228" s="256"/>
      <c r="B228" s="192" t="s">
        <v>22</v>
      </c>
      <c r="C228" s="71">
        <v>11.027991999999999</v>
      </c>
      <c r="D228" s="71">
        <v>82.101798000000002</v>
      </c>
      <c r="E228" s="71">
        <v>58.45</v>
      </c>
      <c r="F228" s="12">
        <f t="shared" si="49"/>
        <v>40.465009409751922</v>
      </c>
      <c r="G228" s="75">
        <v>7432</v>
      </c>
      <c r="H228" s="75">
        <v>129623.01</v>
      </c>
      <c r="I228" s="75">
        <v>236</v>
      </c>
      <c r="J228" s="72">
        <v>1.5145000000000017</v>
      </c>
      <c r="K228" s="72">
        <v>28.590800000000002</v>
      </c>
      <c r="L228" s="72">
        <v>23.4</v>
      </c>
      <c r="M228" s="12">
        <f t="shared" si="51"/>
        <v>22.182905982906</v>
      </c>
      <c r="N228" s="205">
        <f t="shared" si="50"/>
        <v>54.656459256093015</v>
      </c>
    </row>
    <row r="229" spans="1:14" ht="14.25" thickBot="1">
      <c r="A229" s="256"/>
      <c r="B229" s="192" t="s">
        <v>23</v>
      </c>
      <c r="C229" s="71">
        <v>1.2273750000000001</v>
      </c>
      <c r="D229" s="71">
        <v>18.049938000000001</v>
      </c>
      <c r="E229" s="71">
        <v>19.7</v>
      </c>
      <c r="F229" s="12">
        <f t="shared" si="49"/>
        <v>-8.3759492385786736</v>
      </c>
      <c r="G229" s="75">
        <v>2069</v>
      </c>
      <c r="H229" s="75">
        <v>13092.89</v>
      </c>
      <c r="I229" s="75">
        <v>0</v>
      </c>
      <c r="J229" s="72">
        <v>0</v>
      </c>
      <c r="K229" s="72">
        <v>0</v>
      </c>
      <c r="L229" s="72">
        <v>0.64</v>
      </c>
      <c r="M229" s="12">
        <f t="shared" si="51"/>
        <v>-100</v>
      </c>
      <c r="N229" s="205">
        <f t="shared" si="50"/>
        <v>42.29916754952324</v>
      </c>
    </row>
    <row r="230" spans="1:14" ht="14.25" thickBot="1">
      <c r="A230" s="256"/>
      <c r="B230" s="192" t="s">
        <v>24</v>
      </c>
      <c r="C230" s="71">
        <v>31.057451</v>
      </c>
      <c r="D230" s="71">
        <v>277.31364100000002</v>
      </c>
      <c r="E230" s="71">
        <v>283.99</v>
      </c>
      <c r="F230" s="12">
        <f t="shared" si="49"/>
        <v>-2.3509134124440969</v>
      </c>
      <c r="G230" s="75">
        <v>920</v>
      </c>
      <c r="H230" s="75">
        <v>371218.27</v>
      </c>
      <c r="I230" s="75">
        <v>289</v>
      </c>
      <c r="J230" s="72">
        <v>4.5406969999999944</v>
      </c>
      <c r="K230" s="72">
        <v>87.189734999999999</v>
      </c>
      <c r="L230" s="72">
        <v>146.59</v>
      </c>
      <c r="M230" s="12">
        <f t="shared" si="51"/>
        <v>-40.521362303022038</v>
      </c>
      <c r="N230" s="205">
        <f t="shared" si="50"/>
        <v>34.485985946591221</v>
      </c>
    </row>
    <row r="231" spans="1:14" ht="14.25" thickBot="1">
      <c r="A231" s="256"/>
      <c r="B231" s="192" t="s">
        <v>25</v>
      </c>
      <c r="C231" s="71">
        <v>53.6582000000001</v>
      </c>
      <c r="D231" s="71">
        <v>1814.133243</v>
      </c>
      <c r="E231" s="71">
        <v>1149.45</v>
      </c>
      <c r="F231" s="12">
        <f t="shared" si="49"/>
        <v>57.826198877724124</v>
      </c>
      <c r="G231" s="75">
        <v>687</v>
      </c>
      <c r="H231" s="75">
        <v>52377.15</v>
      </c>
      <c r="I231" s="75">
        <v>2618</v>
      </c>
      <c r="J231" s="72">
        <v>364.79524500000002</v>
      </c>
      <c r="K231" s="72">
        <v>1211.543212</v>
      </c>
      <c r="L231" s="72">
        <v>348.68</v>
      </c>
      <c r="M231" s="12">
        <f t="shared" si="51"/>
        <v>247.46564529081104</v>
      </c>
      <c r="N231" s="205">
        <f t="shared" si="50"/>
        <v>41.352161869847784</v>
      </c>
    </row>
    <row r="232" spans="1:14" ht="14.25" thickBot="1">
      <c r="A232" s="256"/>
      <c r="B232" s="192" t="s">
        <v>26</v>
      </c>
      <c r="C232" s="71">
        <v>32.560419000000103</v>
      </c>
      <c r="D232" s="71">
        <v>456.45973800000002</v>
      </c>
      <c r="E232" s="71">
        <v>323.52</v>
      </c>
      <c r="F232" s="12">
        <f t="shared" si="49"/>
        <v>41.091659866468852</v>
      </c>
      <c r="G232" s="75">
        <v>14190</v>
      </c>
      <c r="H232" s="75">
        <v>3875551.7</v>
      </c>
      <c r="I232" s="75">
        <v>255</v>
      </c>
      <c r="J232" s="72">
        <v>8.5707709999999935</v>
      </c>
      <c r="K232" s="72">
        <v>78.272807999999998</v>
      </c>
      <c r="L232" s="72">
        <v>129.51</v>
      </c>
      <c r="M232" s="12">
        <f t="shared" si="51"/>
        <v>-39.562344220523507</v>
      </c>
      <c r="N232" s="205">
        <f t="shared" si="50"/>
        <v>26.965437959604589</v>
      </c>
    </row>
    <row r="233" spans="1:14" ht="14.25" thickBot="1">
      <c r="A233" s="256"/>
      <c r="B233" s="192" t="s">
        <v>27</v>
      </c>
      <c r="C233" s="11">
        <v>1.2015439999999999</v>
      </c>
      <c r="D233" s="11">
        <v>24.433019000000002</v>
      </c>
      <c r="E233" s="11">
        <v>0.35</v>
      </c>
      <c r="F233" s="12"/>
      <c r="G233" s="13">
        <v>24</v>
      </c>
      <c r="H233" s="13">
        <v>19212.29</v>
      </c>
      <c r="I233" s="13">
        <v>0</v>
      </c>
      <c r="J233" s="23"/>
      <c r="K233" s="23"/>
      <c r="L233" s="23"/>
      <c r="M233" s="12"/>
      <c r="N233" s="205"/>
    </row>
    <row r="234" spans="1:14" ht="14.25" thickBot="1">
      <c r="A234" s="256"/>
      <c r="B234" s="14" t="s">
        <v>28</v>
      </c>
      <c r="C234" s="11"/>
      <c r="D234" s="11"/>
      <c r="E234" s="11"/>
      <c r="F234" s="12"/>
      <c r="G234" s="13"/>
      <c r="H234" s="13"/>
      <c r="I234" s="13"/>
      <c r="J234" s="23"/>
      <c r="K234" s="23"/>
      <c r="L234" s="23"/>
      <c r="M234" s="12"/>
      <c r="N234" s="205"/>
    </row>
    <row r="235" spans="1:14" ht="14.25" thickBot="1">
      <c r="A235" s="256"/>
      <c r="B235" s="14" t="s">
        <v>29</v>
      </c>
      <c r="C235" s="11">
        <v>0</v>
      </c>
      <c r="D235" s="11">
        <v>4.0036930000000002</v>
      </c>
      <c r="E235" s="11"/>
      <c r="F235" s="12"/>
      <c r="G235" s="13">
        <v>3</v>
      </c>
      <c r="H235" s="13">
        <v>3002.06</v>
      </c>
      <c r="I235" s="13">
        <v>0</v>
      </c>
      <c r="J235" s="23"/>
      <c r="K235" s="23"/>
      <c r="L235" s="23"/>
      <c r="M235" s="12"/>
      <c r="N235" s="205"/>
    </row>
    <row r="236" spans="1:14" ht="14.25" thickBot="1">
      <c r="A236" s="256"/>
      <c r="B236" s="14" t="s">
        <v>30</v>
      </c>
      <c r="C236" s="11">
        <v>1.2015439999999999</v>
      </c>
      <c r="D236" s="11">
        <v>20.075721000000001</v>
      </c>
      <c r="E236" s="11"/>
      <c r="F236" s="12"/>
      <c r="G236" s="13">
        <v>19</v>
      </c>
      <c r="H236" s="13">
        <v>16159.49</v>
      </c>
      <c r="I236" s="13">
        <v>0</v>
      </c>
      <c r="J236" s="23"/>
      <c r="K236" s="23"/>
      <c r="L236" s="23"/>
      <c r="M236" s="12"/>
      <c r="N236" s="205"/>
    </row>
    <row r="237" spans="1:14" ht="14.25" thickBot="1">
      <c r="A237" s="257"/>
      <c r="B237" s="15" t="s">
        <v>31</v>
      </c>
      <c r="C237" s="16">
        <f t="shared" ref="C237:L237" si="52">C225+C227+C228+C229+C230+C231+C232+C233</f>
        <v>559.33627700000022</v>
      </c>
      <c r="D237" s="16">
        <f t="shared" si="52"/>
        <v>6622.3266309999999</v>
      </c>
      <c r="E237" s="16">
        <f t="shared" si="52"/>
        <v>5768.3799999999992</v>
      </c>
      <c r="F237" s="17">
        <f>(D237-E237)/E237*100</f>
        <v>14.803924689427546</v>
      </c>
      <c r="G237" s="16">
        <f t="shared" si="52"/>
        <v>49227</v>
      </c>
      <c r="H237" s="16">
        <f t="shared" si="52"/>
        <v>6916662.2199999997</v>
      </c>
      <c r="I237" s="16">
        <f t="shared" si="52"/>
        <v>6067</v>
      </c>
      <c r="J237" s="16">
        <f t="shared" si="52"/>
        <v>528.88520200000005</v>
      </c>
      <c r="K237" s="16">
        <f t="shared" si="52"/>
        <v>3785.1849510000002</v>
      </c>
      <c r="L237" s="16">
        <f t="shared" si="52"/>
        <v>2730.4399999999996</v>
      </c>
      <c r="M237" s="17">
        <f t="shared" ref="M237:M239" si="53">(K237-L237)/L237*100</f>
        <v>38.629120251681073</v>
      </c>
      <c r="N237" s="206">
        <f>D237/D393*100</f>
        <v>37.742469605177988</v>
      </c>
    </row>
    <row r="238" spans="1:14" ht="15" thickTop="1" thickBot="1">
      <c r="A238" s="256" t="s">
        <v>32</v>
      </c>
      <c r="B238" s="192" t="s">
        <v>19</v>
      </c>
      <c r="C238" s="19">
        <v>163.53375399999999</v>
      </c>
      <c r="D238" s="19">
        <v>1572.5247159999999</v>
      </c>
      <c r="E238" s="19">
        <v>1732.14</v>
      </c>
      <c r="F238" s="12">
        <f>(D238-E238)/E238*100</f>
        <v>-9.2149181936795053</v>
      </c>
      <c r="G238" s="20">
        <v>10417</v>
      </c>
      <c r="H238" s="20">
        <v>1250572.3234000001</v>
      </c>
      <c r="I238" s="20">
        <v>936</v>
      </c>
      <c r="J238" s="19">
        <v>85.594013999999902</v>
      </c>
      <c r="K238" s="20">
        <v>930.34048499999994</v>
      </c>
      <c r="L238" s="20">
        <v>849.91</v>
      </c>
      <c r="M238" s="12">
        <f t="shared" si="53"/>
        <v>9.4634120083302911</v>
      </c>
      <c r="N238" s="205">
        <f>D238/D381*100</f>
        <v>16.157121463517164</v>
      </c>
    </row>
    <row r="239" spans="1:14" ht="14.25" thickBot="1">
      <c r="A239" s="256"/>
      <c r="B239" s="192" t="s">
        <v>20</v>
      </c>
      <c r="C239" s="20">
        <v>58.751775000000002</v>
      </c>
      <c r="D239" s="20">
        <v>381.765807</v>
      </c>
      <c r="E239" s="20">
        <v>388.21</v>
      </c>
      <c r="F239" s="12">
        <f>(D239-E239)/E239*100</f>
        <v>-1.6599760438937647</v>
      </c>
      <c r="G239" s="20">
        <v>3840</v>
      </c>
      <c r="H239" s="20">
        <v>76687.8</v>
      </c>
      <c r="I239" s="20">
        <v>329</v>
      </c>
      <c r="J239" s="20">
        <v>25.133137999999999</v>
      </c>
      <c r="K239" s="20">
        <v>268.99038000000002</v>
      </c>
      <c r="L239" s="20">
        <v>328.94</v>
      </c>
      <c r="M239" s="12">
        <f t="shared" si="53"/>
        <v>-18.225092722076969</v>
      </c>
      <c r="N239" s="205">
        <f>D239/D382*100</f>
        <v>14.000565831947972</v>
      </c>
    </row>
    <row r="240" spans="1:14" ht="14.25" thickBot="1">
      <c r="A240" s="256"/>
      <c r="B240" s="192" t="s">
        <v>21</v>
      </c>
      <c r="C240" s="20">
        <v>1.8867999999999999E-2</v>
      </c>
      <c r="D240" s="20">
        <v>8.8227759999999993</v>
      </c>
      <c r="E240" s="20">
        <v>5.99</v>
      </c>
      <c r="F240" s="12">
        <f>(D240-E240)/E240*100</f>
        <v>47.291752921535874</v>
      </c>
      <c r="G240" s="20">
        <v>40</v>
      </c>
      <c r="H240" s="20">
        <v>16031.1682</v>
      </c>
      <c r="I240" s="20">
        <v>3</v>
      </c>
      <c r="J240" s="20"/>
      <c r="K240" s="20">
        <v>1.1074999999999999</v>
      </c>
      <c r="L240" s="20">
        <v>0.48</v>
      </c>
      <c r="M240" s="12"/>
      <c r="N240" s="205">
        <f>D240/D383*100</f>
        <v>1.2531062142920288</v>
      </c>
    </row>
    <row r="241" spans="1:14" ht="14.25" thickBot="1">
      <c r="A241" s="256"/>
      <c r="B241" s="192" t="s">
        <v>22</v>
      </c>
      <c r="C241" s="21">
        <v>0.197162</v>
      </c>
      <c r="D241" s="21">
        <v>21.600026</v>
      </c>
      <c r="E241" s="20">
        <v>22.8</v>
      </c>
      <c r="F241" s="12">
        <f>(D241-E241)/E241*100</f>
        <v>-5.2630438596491267</v>
      </c>
      <c r="G241" s="20">
        <v>1414</v>
      </c>
      <c r="H241" s="20">
        <v>119364.50350000001</v>
      </c>
      <c r="I241" s="20">
        <v>74</v>
      </c>
      <c r="J241" s="21">
        <v>1.009638</v>
      </c>
      <c r="K241" s="20">
        <v>18.588429000000001</v>
      </c>
      <c r="L241" s="20">
        <v>1</v>
      </c>
      <c r="M241" s="12"/>
      <c r="N241" s="205">
        <f>D241/D384*100</f>
        <v>14.379477304498858</v>
      </c>
    </row>
    <row r="242" spans="1:14" ht="14.25" thickBot="1">
      <c r="A242" s="256"/>
      <c r="B242" s="192" t="s">
        <v>23</v>
      </c>
      <c r="C242" s="20"/>
      <c r="D242" s="20"/>
      <c r="E242" s="20"/>
      <c r="F242" s="12"/>
      <c r="G242" s="20"/>
      <c r="H242" s="20"/>
      <c r="I242" s="20"/>
      <c r="J242" s="20"/>
      <c r="K242" s="20"/>
      <c r="L242" s="20"/>
      <c r="M242" s="12"/>
      <c r="N242" s="205"/>
    </row>
    <row r="243" spans="1:14" ht="14.25" thickBot="1">
      <c r="A243" s="256"/>
      <c r="B243" s="192" t="s">
        <v>24</v>
      </c>
      <c r="C243" s="20"/>
      <c r="D243" s="20">
        <v>16.571719000000002</v>
      </c>
      <c r="E243" s="20">
        <v>17.62</v>
      </c>
      <c r="F243" s="12">
        <f>(D243-E243)/E243*100</f>
        <v>-5.9493813847900077</v>
      </c>
      <c r="G243" s="20">
        <v>41</v>
      </c>
      <c r="H243" s="20">
        <v>29235.25</v>
      </c>
      <c r="I243" s="20">
        <v>4</v>
      </c>
      <c r="J243" s="20"/>
      <c r="K243" s="20">
        <v>0.2747</v>
      </c>
      <c r="L243" s="20">
        <v>0.43</v>
      </c>
      <c r="M243" s="12">
        <f>(K243-L243)/L243*100</f>
        <v>-36.116279069767444</v>
      </c>
      <c r="N243" s="205">
        <f>D243/D386*100</f>
        <v>2.0608148466265268</v>
      </c>
    </row>
    <row r="244" spans="1:14" ht="14.25" thickBot="1">
      <c r="A244" s="256"/>
      <c r="B244" s="192" t="s">
        <v>25</v>
      </c>
      <c r="C244" s="39"/>
      <c r="D244" s="39">
        <v>27.773199999999999</v>
      </c>
      <c r="E244" s="22">
        <v>10.23</v>
      </c>
      <c r="F244" s="12"/>
      <c r="G244" s="22">
        <v>4</v>
      </c>
      <c r="H244" s="22">
        <v>1257.24</v>
      </c>
      <c r="I244" s="22">
        <v>2</v>
      </c>
      <c r="J244" s="39"/>
      <c r="K244" s="22">
        <v>11.251200000000001</v>
      </c>
      <c r="L244" s="22"/>
      <c r="M244" s="12"/>
      <c r="N244" s="205">
        <f>D244/D387*100</f>
        <v>0.63307470191353321</v>
      </c>
    </row>
    <row r="245" spans="1:14" ht="14.25" thickBot="1">
      <c r="A245" s="256"/>
      <c r="B245" s="192" t="s">
        <v>26</v>
      </c>
      <c r="C245" s="20">
        <v>16</v>
      </c>
      <c r="D245" s="20">
        <v>409.3</v>
      </c>
      <c r="E245" s="20">
        <v>203.59</v>
      </c>
      <c r="F245" s="12">
        <f>(D245-E245)/E245*100</f>
        <v>101.0413085122059</v>
      </c>
      <c r="G245" s="20">
        <v>78328</v>
      </c>
      <c r="H245" s="20">
        <v>1550217.28</v>
      </c>
      <c r="I245" s="20">
        <v>820</v>
      </c>
      <c r="J245" s="20">
        <v>5.5133359999999803</v>
      </c>
      <c r="K245" s="20">
        <v>93.169601999999998</v>
      </c>
      <c r="L245" s="20">
        <v>62.34</v>
      </c>
      <c r="M245" s="12">
        <f>(K245-L245)/L245*100</f>
        <v>49.45396535129931</v>
      </c>
      <c r="N245" s="205">
        <f>D245/D388*100</f>
        <v>24.179468281748342</v>
      </c>
    </row>
    <row r="246" spans="1:14" ht="14.25" thickBot="1">
      <c r="A246" s="256"/>
      <c r="B246" s="192" t="s">
        <v>27</v>
      </c>
      <c r="C246" s="20"/>
      <c r="D246" s="20">
        <v>2.1497839999999999</v>
      </c>
      <c r="E246" s="20">
        <v>4.03</v>
      </c>
      <c r="F246" s="12"/>
      <c r="G246" s="20">
        <v>1</v>
      </c>
      <c r="H246" s="40">
        <v>759.59040000000005</v>
      </c>
      <c r="I246" s="20"/>
      <c r="J246" s="20"/>
      <c r="K246" s="20"/>
      <c r="L246" s="20"/>
      <c r="M246" s="12"/>
      <c r="N246" s="205"/>
    </row>
    <row r="247" spans="1:14" ht="14.25" thickBot="1">
      <c r="A247" s="256"/>
      <c r="B247" s="14" t="s">
        <v>28</v>
      </c>
      <c r="C247" s="40"/>
      <c r="D247" s="40"/>
      <c r="E247" s="40"/>
      <c r="F247" s="12"/>
      <c r="G247" s="40"/>
      <c r="H247" s="40"/>
      <c r="I247" s="40"/>
      <c r="J247" s="40"/>
      <c r="K247" s="40"/>
      <c r="L247" s="40"/>
      <c r="M247" s="12"/>
      <c r="N247" s="205"/>
    </row>
    <row r="248" spans="1:14" ht="14.25" thickBot="1">
      <c r="A248" s="256"/>
      <c r="B248" s="14" t="s">
        <v>29</v>
      </c>
      <c r="C248" s="40"/>
      <c r="D248" s="40">
        <v>2.1497839999999999</v>
      </c>
      <c r="E248" s="40">
        <v>4.03</v>
      </c>
      <c r="F248" s="12"/>
      <c r="G248" s="40">
        <v>1</v>
      </c>
      <c r="H248" s="40">
        <v>759.59040000000005</v>
      </c>
      <c r="I248" s="40"/>
      <c r="J248" s="40"/>
      <c r="K248" s="40"/>
      <c r="L248" s="40"/>
      <c r="M248" s="12"/>
      <c r="N248" s="205"/>
    </row>
    <row r="249" spans="1:14" ht="14.25" thickBot="1">
      <c r="A249" s="256"/>
      <c r="B249" s="14" t="s">
        <v>30</v>
      </c>
      <c r="C249" s="31"/>
      <c r="D249" s="31"/>
      <c r="E249" s="31"/>
      <c r="F249" s="12"/>
      <c r="G249" s="31"/>
      <c r="H249" s="31"/>
      <c r="I249" s="31"/>
      <c r="J249" s="31"/>
      <c r="K249" s="31"/>
      <c r="L249" s="31"/>
      <c r="M249" s="12"/>
      <c r="N249" s="205"/>
    </row>
    <row r="250" spans="1:14" ht="14.25" thickBot="1">
      <c r="A250" s="257"/>
      <c r="B250" s="15" t="s">
        <v>31</v>
      </c>
      <c r="C250" s="16">
        <f t="shared" ref="C250:L250" si="54">C238+C240+C241+C242+C243+C244+C245+C246</f>
        <v>179.74978399999998</v>
      </c>
      <c r="D250" s="16">
        <f t="shared" si="54"/>
        <v>2058.7422210000004</v>
      </c>
      <c r="E250" s="16">
        <f t="shared" si="54"/>
        <v>1996.3999999999999</v>
      </c>
      <c r="F250" s="17">
        <f>(D250-E250)/E250*100</f>
        <v>3.1227319675416032</v>
      </c>
      <c r="G250" s="16">
        <f t="shared" si="54"/>
        <v>90245</v>
      </c>
      <c r="H250" s="16">
        <f t="shared" si="54"/>
        <v>2967437.3555000005</v>
      </c>
      <c r="I250" s="16">
        <f t="shared" si="54"/>
        <v>1839</v>
      </c>
      <c r="J250" s="16">
        <f t="shared" si="54"/>
        <v>92.116987999999878</v>
      </c>
      <c r="K250" s="16">
        <f t="shared" si="54"/>
        <v>1054.731916</v>
      </c>
      <c r="L250" s="16">
        <f t="shared" si="54"/>
        <v>914.16</v>
      </c>
      <c r="M250" s="17">
        <f t="shared" ref="M250:M252" si="55">(K250-L250)/L250*100</f>
        <v>15.377167673055045</v>
      </c>
      <c r="N250" s="206">
        <f>D250/D393*100</f>
        <v>11.733340868035045</v>
      </c>
    </row>
    <row r="251" spans="1:14" ht="15" thickTop="1" thickBot="1">
      <c r="A251" s="256" t="s">
        <v>99</v>
      </c>
      <c r="B251" s="192" t="s">
        <v>19</v>
      </c>
      <c r="C251" s="105">
        <v>309.17949400000043</v>
      </c>
      <c r="D251" s="105">
        <v>2367.1240180000004</v>
      </c>
      <c r="E251" s="72">
        <v>2561.59058</v>
      </c>
      <c r="F251" s="12">
        <f>(D251-E251)/E251*100</f>
        <v>-7.591633242186564</v>
      </c>
      <c r="G251" s="72">
        <v>17792</v>
      </c>
      <c r="H251" s="72">
        <v>2020211.5803100059</v>
      </c>
      <c r="I251" s="72">
        <v>1857</v>
      </c>
      <c r="J251" s="72">
        <v>120.34553699999999</v>
      </c>
      <c r="K251" s="72">
        <v>1004.5655369999999</v>
      </c>
      <c r="L251" s="72">
        <v>1131.3171172238769</v>
      </c>
      <c r="M251" s="12">
        <f t="shared" si="55"/>
        <v>-11.203894849121607</v>
      </c>
      <c r="N251" s="205">
        <f>D251/D381*100</f>
        <v>24.321341272981808</v>
      </c>
    </row>
    <row r="252" spans="1:14" ht="14.25" thickBot="1">
      <c r="A252" s="256"/>
      <c r="B252" s="192" t="s">
        <v>20</v>
      </c>
      <c r="C252" s="105">
        <v>94.838399999999979</v>
      </c>
      <c r="D252" s="105">
        <v>601.27943600000003</v>
      </c>
      <c r="E252" s="72">
        <v>479.62690900000001</v>
      </c>
      <c r="F252" s="12">
        <f>(D252-E252)/E252*100</f>
        <v>25.363991201753034</v>
      </c>
      <c r="G252" s="72">
        <v>6933</v>
      </c>
      <c r="H252" s="72">
        <v>138660</v>
      </c>
      <c r="I252" s="72">
        <v>589</v>
      </c>
      <c r="J252" s="72">
        <v>27.440359999999998</v>
      </c>
      <c r="K252" s="72">
        <v>265.08035999999998</v>
      </c>
      <c r="L252" s="72">
        <v>382.24986599804686</v>
      </c>
      <c r="M252" s="12">
        <f t="shared" si="55"/>
        <v>-30.652595702583074</v>
      </c>
      <c r="N252" s="205">
        <f>D252/D382*100</f>
        <v>22.05082847326489</v>
      </c>
    </row>
    <row r="253" spans="1:14" ht="14.25" thickBot="1">
      <c r="A253" s="256"/>
      <c r="B253" s="192" t="s">
        <v>21</v>
      </c>
      <c r="C253" s="105">
        <v>1.2604779999999991</v>
      </c>
      <c r="D253" s="105">
        <v>25.581052999999997</v>
      </c>
      <c r="E253" s="72">
        <v>27.741596999999999</v>
      </c>
      <c r="F253" s="12">
        <f>(D253-E253)/E253*100</f>
        <v>-7.7881024657664861</v>
      </c>
      <c r="G253" s="72">
        <v>677</v>
      </c>
      <c r="H253" s="72">
        <v>58215.657485999996</v>
      </c>
      <c r="I253" s="72">
        <v>22</v>
      </c>
      <c r="J253" s="72">
        <v>4</v>
      </c>
      <c r="K253" s="72">
        <v>18</v>
      </c>
      <c r="L253" s="72">
        <v>3</v>
      </c>
      <c r="M253" s="12"/>
      <c r="N253" s="205">
        <f>D253/D383*100</f>
        <v>3.6332982365679176</v>
      </c>
    </row>
    <row r="254" spans="1:14" ht="14.25" thickBot="1">
      <c r="A254" s="256"/>
      <c r="B254" s="192" t="s">
        <v>22</v>
      </c>
      <c r="C254" s="105">
        <v>6.713900000000006E-2</v>
      </c>
      <c r="D254" s="105">
        <v>6.4222249999999992</v>
      </c>
      <c r="E254" s="72">
        <v>8.5975509999999993</v>
      </c>
      <c r="F254" s="12">
        <f>(D254-E254)/E254*100</f>
        <v>-25.301693470617394</v>
      </c>
      <c r="G254" s="72">
        <v>881</v>
      </c>
      <c r="H254" s="72">
        <v>95402</v>
      </c>
      <c r="I254" s="72">
        <v>138</v>
      </c>
      <c r="J254" s="72">
        <v>3</v>
      </c>
      <c r="K254" s="72">
        <v>18</v>
      </c>
      <c r="L254" s="72">
        <v>15</v>
      </c>
      <c r="M254" s="12">
        <f>(K254-L254)/L254*100</f>
        <v>20</v>
      </c>
      <c r="N254" s="205">
        <f>D254/D384*100</f>
        <v>4.2753762718565786</v>
      </c>
    </row>
    <row r="255" spans="1:14" ht="14.25" thickBot="1">
      <c r="A255" s="256"/>
      <c r="B255" s="192" t="s">
        <v>23</v>
      </c>
      <c r="C255" s="105">
        <v>0</v>
      </c>
      <c r="D255" s="105">
        <v>0.53301799999999999</v>
      </c>
      <c r="E255" s="72">
        <v>0</v>
      </c>
      <c r="F255" s="12"/>
      <c r="G255" s="72">
        <v>1</v>
      </c>
      <c r="H255" s="72">
        <v>3130.4349000000002</v>
      </c>
      <c r="I255" s="72">
        <v>0</v>
      </c>
      <c r="J255" s="72">
        <v>0</v>
      </c>
      <c r="K255" s="72">
        <v>0</v>
      </c>
      <c r="L255" s="72">
        <v>1</v>
      </c>
      <c r="M255" s="12"/>
      <c r="N255" s="205"/>
    </row>
    <row r="256" spans="1:14" ht="14.25" thickBot="1">
      <c r="A256" s="256"/>
      <c r="B256" s="192" t="s">
        <v>24</v>
      </c>
      <c r="C256" s="105">
        <v>15.101853000000013</v>
      </c>
      <c r="D256" s="105">
        <v>63.151206000000009</v>
      </c>
      <c r="E256" s="72">
        <v>36.448062</v>
      </c>
      <c r="F256" s="12">
        <f>(D256-E256)/E256*100</f>
        <v>73.263549650458799</v>
      </c>
      <c r="G256" s="72">
        <v>70</v>
      </c>
      <c r="H256" s="72">
        <v>103130.66069999999</v>
      </c>
      <c r="I256" s="72">
        <v>11</v>
      </c>
      <c r="J256" s="72">
        <v>1</v>
      </c>
      <c r="K256" s="72">
        <v>15</v>
      </c>
      <c r="L256" s="72">
        <v>4</v>
      </c>
      <c r="M256" s="12">
        <f>(K256-L256)/L256*100</f>
        <v>275</v>
      </c>
      <c r="N256" s="205">
        <f>D256/D386*100</f>
        <v>7.8533158151649936</v>
      </c>
    </row>
    <row r="257" spans="1:14" ht="14.25" thickBot="1">
      <c r="A257" s="256"/>
      <c r="B257" s="192" t="s">
        <v>25</v>
      </c>
      <c r="C257" s="105">
        <v>0</v>
      </c>
      <c r="D257" s="105">
        <v>0</v>
      </c>
      <c r="E257" s="74">
        <v>0</v>
      </c>
      <c r="F257" s="12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12"/>
      <c r="N257" s="205"/>
    </row>
    <row r="258" spans="1:14" ht="14.25" thickBot="1">
      <c r="A258" s="256"/>
      <c r="B258" s="192" t="s">
        <v>26</v>
      </c>
      <c r="C258" s="105">
        <v>36.281931999999927</v>
      </c>
      <c r="D258" s="105">
        <v>375.33549099999959</v>
      </c>
      <c r="E258" s="72">
        <v>381.90979199999998</v>
      </c>
      <c r="F258" s="12">
        <f>(D258-E258)/E258*100</f>
        <v>-1.7214277134848612</v>
      </c>
      <c r="G258" s="72">
        <v>9006</v>
      </c>
      <c r="H258" s="72">
        <v>6118511.0099999998</v>
      </c>
      <c r="I258" s="72">
        <v>63</v>
      </c>
      <c r="J258" s="72">
        <v>16</v>
      </c>
      <c r="K258" s="72">
        <v>68</v>
      </c>
      <c r="L258" s="72">
        <v>36.059999999999995</v>
      </c>
      <c r="M258" s="12">
        <f>(K258-L258)/L258*100</f>
        <v>88.57459789240157</v>
      </c>
      <c r="N258" s="205">
        <f>D258/D388*100</f>
        <v>22.173009038966359</v>
      </c>
    </row>
    <row r="259" spans="1:14" ht="14.25" thickBot="1">
      <c r="A259" s="256"/>
      <c r="B259" s="192" t="s">
        <v>27</v>
      </c>
      <c r="C259" s="105">
        <v>0</v>
      </c>
      <c r="D259" s="105">
        <v>0</v>
      </c>
      <c r="E259" s="72">
        <v>0</v>
      </c>
      <c r="F259" s="12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12"/>
      <c r="N259" s="205"/>
    </row>
    <row r="260" spans="1:14" ht="14.25" thickBot="1">
      <c r="A260" s="256"/>
      <c r="B260" s="14" t="s">
        <v>28</v>
      </c>
      <c r="C260" s="105">
        <v>0</v>
      </c>
      <c r="D260" s="105">
        <v>0</v>
      </c>
      <c r="E260" s="72">
        <v>0</v>
      </c>
      <c r="F260" s="12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12"/>
      <c r="N260" s="205"/>
    </row>
    <row r="261" spans="1:14" ht="14.25" thickBot="1">
      <c r="A261" s="256"/>
      <c r="B261" s="14" t="s">
        <v>29</v>
      </c>
      <c r="C261" s="105">
        <v>0</v>
      </c>
      <c r="D261" s="105">
        <v>0</v>
      </c>
      <c r="E261" s="72">
        <v>0</v>
      </c>
      <c r="F261" s="12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12"/>
      <c r="N261" s="205"/>
    </row>
    <row r="262" spans="1:14" ht="14.25" thickBot="1">
      <c r="A262" s="256"/>
      <c r="B262" s="14" t="s">
        <v>30</v>
      </c>
      <c r="C262" s="105">
        <v>0</v>
      </c>
      <c r="D262" s="105">
        <v>0</v>
      </c>
      <c r="E262" s="72">
        <v>0</v>
      </c>
      <c r="F262" s="12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12"/>
      <c r="N262" s="205"/>
    </row>
    <row r="263" spans="1:14" ht="14.25" thickBot="1">
      <c r="A263" s="257"/>
      <c r="B263" s="15" t="s">
        <v>31</v>
      </c>
      <c r="C263" s="16">
        <f t="shared" ref="C263:L263" si="56">C251+C253+C254+C255+C256+C257+C258+C259</f>
        <v>361.89089600000034</v>
      </c>
      <c r="D263" s="16">
        <f t="shared" si="56"/>
        <v>2838.147011</v>
      </c>
      <c r="E263" s="16">
        <f t="shared" si="56"/>
        <v>3016.2875819999999</v>
      </c>
      <c r="F263" s="17">
        <f>(D263-E263)/E263*100</f>
        <v>-5.9059544608104257</v>
      </c>
      <c r="G263" s="16">
        <f t="shared" si="56"/>
        <v>28427</v>
      </c>
      <c r="H263" s="16">
        <f t="shared" si="56"/>
        <v>8398601.3433960062</v>
      </c>
      <c r="I263" s="16">
        <f t="shared" si="56"/>
        <v>2091</v>
      </c>
      <c r="J263" s="16">
        <f t="shared" si="56"/>
        <v>144.34553699999998</v>
      </c>
      <c r="K263" s="16">
        <f t="shared" si="56"/>
        <v>1123.5655369999999</v>
      </c>
      <c r="L263" s="16">
        <f t="shared" si="56"/>
        <v>1190.3771172238769</v>
      </c>
      <c r="M263" s="17">
        <f t="shared" ref="M263:M265" si="57">(K263-L263)/L263*100</f>
        <v>-5.6126398312906698</v>
      </c>
      <c r="N263" s="206">
        <f>D263/D393*100</f>
        <v>16.17538416124891</v>
      </c>
    </row>
    <row r="264" spans="1:14" ht="14.25" thickTop="1">
      <c r="A264" s="258" t="s">
        <v>100</v>
      </c>
      <c r="B264" s="18" t="s">
        <v>19</v>
      </c>
      <c r="C264" s="112">
        <v>68.75</v>
      </c>
      <c r="D264" s="112">
        <v>632.16</v>
      </c>
      <c r="E264" s="112">
        <v>897.32</v>
      </c>
      <c r="F264" s="199">
        <f>(D264-E264)/E264*100</f>
        <v>-29.550216199349183</v>
      </c>
      <c r="G264" s="113">
        <v>2786</v>
      </c>
      <c r="H264" s="113">
        <v>251075.47469999999</v>
      </c>
      <c r="I264" s="113">
        <v>495</v>
      </c>
      <c r="J264" s="113">
        <v>27.57</v>
      </c>
      <c r="K264" s="113">
        <v>581.29</v>
      </c>
      <c r="L264" s="113">
        <v>780.65599999999995</v>
      </c>
      <c r="M264" s="199">
        <f t="shared" si="57"/>
        <v>-25.5382652538378</v>
      </c>
      <c r="N264" s="207">
        <f t="shared" ref="N264:N272" si="58">D264/D381*100</f>
        <v>6.4952148608244897</v>
      </c>
    </row>
    <row r="265" spans="1:14">
      <c r="A265" s="268"/>
      <c r="B265" s="192" t="s">
        <v>20</v>
      </c>
      <c r="C265" s="113">
        <v>20.53</v>
      </c>
      <c r="D265" s="113">
        <v>135.79</v>
      </c>
      <c r="E265" s="113">
        <v>166.21</v>
      </c>
      <c r="F265" s="12">
        <f>(D265-E265)/E265*100</f>
        <v>-18.302147885205471</v>
      </c>
      <c r="G265" s="113">
        <v>934</v>
      </c>
      <c r="H265" s="113">
        <v>18580</v>
      </c>
      <c r="I265" s="113">
        <v>147</v>
      </c>
      <c r="J265" s="113">
        <v>21.43</v>
      </c>
      <c r="K265" s="113">
        <v>207.31</v>
      </c>
      <c r="L265" s="113">
        <v>229.19</v>
      </c>
      <c r="M265" s="12">
        <f t="shared" si="57"/>
        <v>-9.5466643396308726</v>
      </c>
      <c r="N265" s="205">
        <f t="shared" si="58"/>
        <v>4.9798509962423516</v>
      </c>
    </row>
    <row r="266" spans="1:14">
      <c r="A266" s="268"/>
      <c r="B266" s="192" t="s">
        <v>21</v>
      </c>
      <c r="C266" s="113">
        <v>0</v>
      </c>
      <c r="D266" s="113">
        <v>4.68</v>
      </c>
      <c r="E266" s="113">
        <v>3.52</v>
      </c>
      <c r="F266" s="12">
        <f>(D266-E266)/E266*100</f>
        <v>32.954545454545446</v>
      </c>
      <c r="G266" s="113">
        <v>3</v>
      </c>
      <c r="H266" s="113">
        <v>4782.6840000000002</v>
      </c>
      <c r="I266" s="113">
        <v>0</v>
      </c>
      <c r="J266" s="113">
        <v>0</v>
      </c>
      <c r="K266" s="113">
        <v>0</v>
      </c>
      <c r="L266" s="113">
        <v>2.1</v>
      </c>
      <c r="M266" s="12"/>
      <c r="N266" s="205">
        <f t="shared" si="58"/>
        <v>0.66470429294438571</v>
      </c>
    </row>
    <row r="267" spans="1:14">
      <c r="A267" s="268"/>
      <c r="B267" s="192" t="s">
        <v>22</v>
      </c>
      <c r="C267" s="113">
        <v>1.8800000000000001E-2</v>
      </c>
      <c r="D267" s="113">
        <v>1.8800000000000001E-2</v>
      </c>
      <c r="E267" s="113">
        <v>0.04</v>
      </c>
      <c r="F267" s="12">
        <f>(D267-E267)/E267*100</f>
        <v>-53</v>
      </c>
      <c r="G267" s="113">
        <v>1</v>
      </c>
      <c r="H267" s="113">
        <v>488.9</v>
      </c>
      <c r="I267" s="113">
        <v>0</v>
      </c>
      <c r="J267" s="113">
        <v>0</v>
      </c>
      <c r="K267" s="113">
        <v>0</v>
      </c>
      <c r="L267" s="113">
        <v>0.48</v>
      </c>
      <c r="M267" s="12"/>
      <c r="N267" s="205">
        <f t="shared" si="58"/>
        <v>1.2515455922348359E-2</v>
      </c>
    </row>
    <row r="268" spans="1:14">
      <c r="A268" s="268"/>
      <c r="B268" s="192" t="s">
        <v>23</v>
      </c>
      <c r="C268" s="113">
        <v>0</v>
      </c>
      <c r="D268" s="113">
        <v>0</v>
      </c>
      <c r="E268" s="113">
        <v>0</v>
      </c>
      <c r="F268" s="12"/>
      <c r="G268" s="113">
        <v>0</v>
      </c>
      <c r="H268" s="113">
        <v>0</v>
      </c>
      <c r="I268" s="113">
        <v>0</v>
      </c>
      <c r="J268" s="113">
        <v>0</v>
      </c>
      <c r="K268" s="113">
        <v>0</v>
      </c>
      <c r="L268" s="113">
        <v>0</v>
      </c>
      <c r="M268" s="12"/>
      <c r="N268" s="205">
        <f t="shared" si="58"/>
        <v>0</v>
      </c>
    </row>
    <row r="269" spans="1:14">
      <c r="A269" s="268"/>
      <c r="B269" s="192" t="s">
        <v>24</v>
      </c>
      <c r="C269" s="113">
        <v>3.7</v>
      </c>
      <c r="D269" s="113">
        <v>137.51</v>
      </c>
      <c r="E269" s="113">
        <v>123.87</v>
      </c>
      <c r="F269" s="12">
        <f>(D269-E269)/E269*100</f>
        <v>11.011544361023642</v>
      </c>
      <c r="G269" s="113">
        <v>47</v>
      </c>
      <c r="H269" s="113">
        <v>184685.95</v>
      </c>
      <c r="I269" s="113">
        <v>142</v>
      </c>
      <c r="J269" s="113">
        <v>4.45</v>
      </c>
      <c r="K269" s="113">
        <v>212.08</v>
      </c>
      <c r="L269" s="113">
        <v>151.85</v>
      </c>
      <c r="M269" s="12">
        <f>(K269-L269)/L269*100</f>
        <v>39.664142245637159</v>
      </c>
      <c r="N269" s="205">
        <f t="shared" si="58"/>
        <v>17.100377429741215</v>
      </c>
    </row>
    <row r="270" spans="1:14">
      <c r="A270" s="268"/>
      <c r="B270" s="192" t="s">
        <v>25</v>
      </c>
      <c r="C270" s="115">
        <v>0</v>
      </c>
      <c r="D270" s="115">
        <v>1266.94</v>
      </c>
      <c r="E270" s="115">
        <v>1575.25</v>
      </c>
      <c r="F270" s="12">
        <f>(D270-E270)/E270*100</f>
        <v>-19.572131407713059</v>
      </c>
      <c r="G270" s="115">
        <v>226</v>
      </c>
      <c r="H270" s="115">
        <v>74901.215500000006</v>
      </c>
      <c r="I270" s="115">
        <v>467</v>
      </c>
      <c r="J270" s="115">
        <v>0</v>
      </c>
      <c r="K270" s="113">
        <v>258.82</v>
      </c>
      <c r="L270" s="113">
        <v>177.38</v>
      </c>
      <c r="M270" s="12">
        <f>(K270-L270)/L270*100</f>
        <v>45.912729732777095</v>
      </c>
      <c r="N270" s="205">
        <f t="shared" si="58"/>
        <v>28.879195153685274</v>
      </c>
    </row>
    <row r="271" spans="1:14">
      <c r="A271" s="268"/>
      <c r="B271" s="192" t="s">
        <v>26</v>
      </c>
      <c r="C271" s="113">
        <v>4.84</v>
      </c>
      <c r="D271" s="113">
        <v>69.680000000000007</v>
      </c>
      <c r="E271" s="113">
        <v>82.12</v>
      </c>
      <c r="F271" s="12">
        <f>(D271-E271)/E271*100</f>
        <v>-15.148563078421818</v>
      </c>
      <c r="G271" s="113">
        <v>228</v>
      </c>
      <c r="H271" s="113">
        <v>69834.94</v>
      </c>
      <c r="I271" s="113">
        <v>55</v>
      </c>
      <c r="J271" s="113">
        <v>1.8</v>
      </c>
      <c r="K271" s="113">
        <v>70.8</v>
      </c>
      <c r="L271" s="113">
        <v>62.93</v>
      </c>
      <c r="M271" s="12">
        <f>(K271-L271)/L271*100</f>
        <v>12.505959002065783</v>
      </c>
      <c r="N271" s="205">
        <f t="shared" si="58"/>
        <v>4.1163580500176513</v>
      </c>
    </row>
    <row r="272" spans="1:14">
      <c r="A272" s="268"/>
      <c r="B272" s="192" t="s">
        <v>27</v>
      </c>
      <c r="C272" s="113">
        <v>0</v>
      </c>
      <c r="D272" s="113">
        <v>3.13</v>
      </c>
      <c r="E272" s="113">
        <v>0</v>
      </c>
      <c r="F272" s="12"/>
      <c r="G272" s="113">
        <v>0</v>
      </c>
      <c r="H272" s="113">
        <v>458</v>
      </c>
      <c r="I272" s="113">
        <v>0</v>
      </c>
      <c r="J272" s="113">
        <v>0</v>
      </c>
      <c r="K272" s="113">
        <v>0</v>
      </c>
      <c r="L272" s="113">
        <v>0</v>
      </c>
      <c r="M272" s="12"/>
      <c r="N272" s="205">
        <f t="shared" si="58"/>
        <v>9.6312015976347976</v>
      </c>
    </row>
    <row r="273" spans="1:14">
      <c r="A273" s="268"/>
      <c r="B273" s="14" t="s">
        <v>28</v>
      </c>
      <c r="C273" s="114">
        <v>0</v>
      </c>
      <c r="D273" s="114">
        <v>0</v>
      </c>
      <c r="E273" s="114">
        <v>0</v>
      </c>
      <c r="F273" s="12"/>
      <c r="G273" s="114">
        <v>0</v>
      </c>
      <c r="H273" s="114">
        <v>0</v>
      </c>
      <c r="I273" s="114">
        <v>0</v>
      </c>
      <c r="J273" s="114">
        <v>0</v>
      </c>
      <c r="K273" s="114">
        <v>0</v>
      </c>
      <c r="L273" s="114">
        <v>0</v>
      </c>
      <c r="M273" s="12"/>
      <c r="N273" s="205"/>
    </row>
    <row r="274" spans="1:14">
      <c r="A274" s="268"/>
      <c r="B274" s="14" t="s">
        <v>29</v>
      </c>
      <c r="C274" s="114">
        <v>0</v>
      </c>
      <c r="D274" s="114">
        <v>0</v>
      </c>
      <c r="E274" s="114">
        <v>0</v>
      </c>
      <c r="F274" s="12"/>
      <c r="G274" s="114">
        <v>0</v>
      </c>
      <c r="H274" s="114">
        <v>0</v>
      </c>
      <c r="I274" s="114">
        <v>0</v>
      </c>
      <c r="J274" s="114">
        <v>0</v>
      </c>
      <c r="K274" s="114">
        <v>0</v>
      </c>
      <c r="L274" s="114">
        <v>0</v>
      </c>
      <c r="M274" s="12"/>
      <c r="N274" s="205"/>
    </row>
    <row r="275" spans="1:14">
      <c r="A275" s="268"/>
      <c r="B275" s="14" t="s">
        <v>30</v>
      </c>
      <c r="C275" s="114">
        <v>0</v>
      </c>
      <c r="D275" s="114">
        <v>3.13</v>
      </c>
      <c r="E275" s="114">
        <v>0</v>
      </c>
      <c r="F275" s="12"/>
      <c r="G275" s="114">
        <v>1</v>
      </c>
      <c r="H275" s="114">
        <v>458</v>
      </c>
      <c r="I275" s="114">
        <v>0</v>
      </c>
      <c r="J275" s="114">
        <v>0</v>
      </c>
      <c r="K275" s="114">
        <v>0</v>
      </c>
      <c r="L275" s="114">
        <v>0</v>
      </c>
      <c r="M275" s="12"/>
      <c r="N275" s="205">
        <f>D275/D392*100</f>
        <v>12.531389027603849</v>
      </c>
    </row>
    <row r="276" spans="1:14" ht="14.25" thickBot="1">
      <c r="A276" s="269"/>
      <c r="B276" s="15" t="s">
        <v>31</v>
      </c>
      <c r="C276" s="16">
        <f t="shared" ref="C276:L276" si="59">C264+C266+C267+C268+C269+C270+C271+C272</f>
        <v>77.308800000000005</v>
      </c>
      <c r="D276" s="16">
        <f t="shared" si="59"/>
        <v>2114.1188000000002</v>
      </c>
      <c r="E276" s="16">
        <f t="shared" si="59"/>
        <v>2682.12</v>
      </c>
      <c r="F276" s="17">
        <f>(D276-E276)/E276*100</f>
        <v>-21.177322416595818</v>
      </c>
      <c r="G276" s="16">
        <f t="shared" si="59"/>
        <v>3291</v>
      </c>
      <c r="H276" s="16">
        <f t="shared" si="59"/>
        <v>586227.1642</v>
      </c>
      <c r="I276" s="16">
        <f t="shared" si="59"/>
        <v>1159</v>
      </c>
      <c r="J276" s="16">
        <f t="shared" si="59"/>
        <v>33.82</v>
      </c>
      <c r="K276" s="16">
        <f t="shared" si="59"/>
        <v>1122.99</v>
      </c>
      <c r="L276" s="16">
        <f t="shared" si="59"/>
        <v>1175.396</v>
      </c>
      <c r="M276" s="17">
        <f t="shared" ref="M276:M278" si="60">(K276-L276)/L276*100</f>
        <v>-4.4585824692273883</v>
      </c>
      <c r="N276" s="206">
        <f>D276/D393*100</f>
        <v>12.048947295534775</v>
      </c>
    </row>
    <row r="277" spans="1:14" ht="15" thickTop="1" thickBot="1">
      <c r="A277" s="256" t="s">
        <v>35</v>
      </c>
      <c r="B277" s="192" t="s">
        <v>19</v>
      </c>
      <c r="C277" s="67">
        <v>9.9037749999999996</v>
      </c>
      <c r="D277" s="67">
        <v>109.901869</v>
      </c>
      <c r="E277" s="67">
        <v>110.329628</v>
      </c>
      <c r="F277" s="12">
        <f>(D277-E277)/E277*100</f>
        <v>-0.38770999934849293</v>
      </c>
      <c r="G277" s="68">
        <v>1027</v>
      </c>
      <c r="H277" s="68">
        <v>90363.513007999994</v>
      </c>
      <c r="I277" s="68">
        <v>123</v>
      </c>
      <c r="J277" s="68">
        <v>2.13104</v>
      </c>
      <c r="K277" s="68">
        <v>48.965947999999997</v>
      </c>
      <c r="L277" s="68">
        <v>115.032285</v>
      </c>
      <c r="M277" s="12">
        <f t="shared" si="60"/>
        <v>-57.432865043061611</v>
      </c>
      <c r="N277" s="205">
        <f>D277/D381*100</f>
        <v>1.1292018678201505</v>
      </c>
    </row>
    <row r="278" spans="1:14" ht="14.25" thickBot="1">
      <c r="A278" s="256"/>
      <c r="B278" s="192" t="s">
        <v>20</v>
      </c>
      <c r="C278" s="68">
        <v>4.7754799999999999</v>
      </c>
      <c r="D278" s="68">
        <v>28.536816000000002</v>
      </c>
      <c r="E278" s="68">
        <v>18.43</v>
      </c>
      <c r="F278" s="12">
        <f>(D278-E278)/E278*100</f>
        <v>54.838936516549118</v>
      </c>
      <c r="G278" s="68">
        <v>352</v>
      </c>
      <c r="H278" s="68">
        <v>7020</v>
      </c>
      <c r="I278" s="68">
        <v>16</v>
      </c>
      <c r="J278" s="68">
        <v>0.19025500000000001</v>
      </c>
      <c r="K278" s="68">
        <v>3.4350000000000001</v>
      </c>
      <c r="L278" s="68">
        <v>33.487220000000001</v>
      </c>
      <c r="M278" s="12">
        <f t="shared" si="60"/>
        <v>-89.74235544186709</v>
      </c>
      <c r="N278" s="205">
        <f>D278/D382*100</f>
        <v>1.0465357654259129</v>
      </c>
    </row>
    <row r="279" spans="1:14" ht="14.25" thickBot="1">
      <c r="A279" s="256"/>
      <c r="B279" s="192" t="s">
        <v>21</v>
      </c>
      <c r="C279" s="68"/>
      <c r="D279" s="68"/>
      <c r="E279" s="68">
        <v>8.1439540000000008</v>
      </c>
      <c r="F279" s="12"/>
      <c r="G279" s="68"/>
      <c r="H279" s="68"/>
      <c r="I279" s="68"/>
      <c r="J279" s="68"/>
      <c r="K279" s="68"/>
      <c r="L279" s="68"/>
      <c r="M279" s="12"/>
      <c r="N279" s="205"/>
    </row>
    <row r="280" spans="1:14" ht="14.25" thickBot="1">
      <c r="A280" s="256"/>
      <c r="B280" s="192" t="s">
        <v>22</v>
      </c>
      <c r="C280" s="68"/>
      <c r="D280" s="68"/>
      <c r="E280" s="68"/>
      <c r="F280" s="12"/>
      <c r="G280" s="68"/>
      <c r="H280" s="68"/>
      <c r="I280" s="68"/>
      <c r="J280" s="68"/>
      <c r="K280" s="68"/>
      <c r="L280" s="68"/>
      <c r="M280" s="12"/>
      <c r="N280" s="205">
        <f>D280/D384*100</f>
        <v>0</v>
      </c>
    </row>
    <row r="281" spans="1:14" ht="14.25" thickBot="1">
      <c r="A281" s="256"/>
      <c r="B281" s="192" t="s">
        <v>23</v>
      </c>
      <c r="C281" s="68"/>
      <c r="D281" s="68"/>
      <c r="E281" s="68">
        <v>1.887E-3</v>
      </c>
      <c r="F281" s="12"/>
      <c r="G281" s="68"/>
      <c r="H281" s="68"/>
      <c r="I281" s="68"/>
      <c r="J281" s="68"/>
      <c r="K281" s="68"/>
      <c r="L281" s="68"/>
      <c r="M281" s="12"/>
      <c r="N281" s="205"/>
    </row>
    <row r="282" spans="1:14" ht="14.25" thickBot="1">
      <c r="A282" s="256"/>
      <c r="B282" s="192" t="s">
        <v>24</v>
      </c>
      <c r="C282" s="68">
        <v>7.5471700000000004</v>
      </c>
      <c r="D282" s="68">
        <v>25.934200000000001</v>
      </c>
      <c r="E282" s="68">
        <v>0.235849</v>
      </c>
      <c r="F282" s="12">
        <f>(D282-E282)/E282*100</f>
        <v>10896.103439064826</v>
      </c>
      <c r="G282" s="68">
        <v>5</v>
      </c>
      <c r="H282" s="68">
        <v>18600.48</v>
      </c>
      <c r="I282" s="68">
        <v>2</v>
      </c>
      <c r="J282" s="68"/>
      <c r="K282" s="68">
        <v>0.78831899999999999</v>
      </c>
      <c r="L282" s="68"/>
      <c r="M282" s="12"/>
      <c r="N282" s="205">
        <f>D282/D386*100</f>
        <v>3.2251080527844858</v>
      </c>
    </row>
    <row r="283" spans="1:14" ht="14.25" thickBot="1">
      <c r="A283" s="256"/>
      <c r="B283" s="192" t="s">
        <v>25</v>
      </c>
      <c r="C283" s="69"/>
      <c r="D283" s="69"/>
      <c r="E283" s="69"/>
      <c r="F283" s="12"/>
      <c r="G283" s="69"/>
      <c r="H283" s="69"/>
      <c r="I283" s="69"/>
      <c r="J283" s="69"/>
      <c r="K283" s="69"/>
      <c r="L283" s="69"/>
      <c r="M283" s="12"/>
      <c r="N283" s="205"/>
    </row>
    <row r="284" spans="1:14" ht="14.25" thickBot="1">
      <c r="A284" s="256"/>
      <c r="B284" s="192" t="s">
        <v>26</v>
      </c>
      <c r="C284" s="68">
        <v>0.78234000000000004</v>
      </c>
      <c r="D284" s="68">
        <v>22.491938999999999</v>
      </c>
      <c r="E284" s="68">
        <v>20.594915</v>
      </c>
      <c r="F284" s="12">
        <f>(D284-E284)/E284*100</f>
        <v>9.2111280867146004</v>
      </c>
      <c r="G284" s="68">
        <v>590</v>
      </c>
      <c r="H284" s="68">
        <v>59728.79</v>
      </c>
      <c r="I284" s="68">
        <v>26</v>
      </c>
      <c r="J284" s="68">
        <v>7.8961000000000003E-2</v>
      </c>
      <c r="K284" s="68">
        <v>4.9326379999999999</v>
      </c>
      <c r="L284" s="68">
        <v>7.129829</v>
      </c>
      <c r="M284" s="12">
        <f>(K284-L284)/L284*100</f>
        <v>-30.816882144017761</v>
      </c>
      <c r="N284" s="205">
        <f>D284/D388*100</f>
        <v>1.3287151860384034</v>
      </c>
    </row>
    <row r="285" spans="1:14" ht="14.25" thickBot="1">
      <c r="A285" s="256"/>
      <c r="B285" s="192" t="s">
        <v>27</v>
      </c>
      <c r="C285" s="31"/>
      <c r="D285" s="31"/>
      <c r="E285" s="31"/>
      <c r="F285" s="12"/>
      <c r="G285" s="31"/>
      <c r="H285" s="31"/>
      <c r="I285" s="31"/>
      <c r="J285" s="31"/>
      <c r="K285" s="31"/>
      <c r="L285" s="31"/>
      <c r="M285" s="12"/>
      <c r="N285" s="205"/>
    </row>
    <row r="286" spans="1:14" ht="14.25" thickBot="1">
      <c r="A286" s="256"/>
      <c r="B286" s="14" t="s">
        <v>28</v>
      </c>
      <c r="C286" s="34"/>
      <c r="D286" s="34"/>
      <c r="E286" s="34"/>
      <c r="F286" s="12"/>
      <c r="G286" s="34"/>
      <c r="H286" s="34"/>
      <c r="I286" s="34"/>
      <c r="J286" s="34"/>
      <c r="K286" s="34"/>
      <c r="L286" s="34"/>
      <c r="M286" s="12"/>
      <c r="N286" s="205"/>
    </row>
    <row r="287" spans="1:14" ht="14.25" thickBot="1">
      <c r="A287" s="256"/>
      <c r="B287" s="14" t="s">
        <v>29</v>
      </c>
      <c r="C287" s="34"/>
      <c r="D287" s="34"/>
      <c r="E287" s="34"/>
      <c r="F287" s="12"/>
      <c r="G287" s="34"/>
      <c r="H287" s="34"/>
      <c r="I287" s="34"/>
      <c r="J287" s="34"/>
      <c r="K287" s="34"/>
      <c r="L287" s="34"/>
      <c r="M287" s="12"/>
      <c r="N287" s="205"/>
    </row>
    <row r="288" spans="1:14" ht="14.25" thickBot="1">
      <c r="A288" s="256"/>
      <c r="B288" s="14" t="s">
        <v>30</v>
      </c>
      <c r="C288" s="34"/>
      <c r="D288" s="34"/>
      <c r="E288" s="34"/>
      <c r="F288" s="12"/>
      <c r="G288" s="34"/>
      <c r="H288" s="34"/>
      <c r="I288" s="34"/>
      <c r="J288" s="34"/>
      <c r="K288" s="34"/>
      <c r="L288" s="34"/>
      <c r="M288" s="12"/>
      <c r="N288" s="205"/>
    </row>
    <row r="289" spans="1:14" ht="14.25" thickBot="1">
      <c r="A289" s="257"/>
      <c r="B289" s="15" t="s">
        <v>31</v>
      </c>
      <c r="C289" s="16">
        <f t="shared" ref="C289:L289" si="61">C277+C279+C280+C281+C282+C283+C284+C285</f>
        <v>18.233285000000002</v>
      </c>
      <c r="D289" s="16">
        <f t="shared" si="61"/>
        <v>158.32800800000001</v>
      </c>
      <c r="E289" s="16">
        <f t="shared" si="61"/>
        <v>139.30623299999999</v>
      </c>
      <c r="F289" s="17">
        <f t="shared" ref="F289:F295" si="62">(D289-E289)/E289*100</f>
        <v>13.654647455724412</v>
      </c>
      <c r="G289" s="16">
        <f t="shared" si="61"/>
        <v>1622</v>
      </c>
      <c r="H289" s="16">
        <f t="shared" si="61"/>
        <v>168692.783008</v>
      </c>
      <c r="I289" s="16">
        <f t="shared" si="61"/>
        <v>151</v>
      </c>
      <c r="J289" s="16">
        <f t="shared" si="61"/>
        <v>2.2100010000000001</v>
      </c>
      <c r="K289" s="16">
        <f t="shared" si="61"/>
        <v>54.686904999999996</v>
      </c>
      <c r="L289" s="16">
        <f t="shared" si="61"/>
        <v>122.162114</v>
      </c>
      <c r="M289" s="17">
        <f t="shared" ref="M289:M292" si="63">(K289-L289)/L289*100</f>
        <v>-55.234153037004589</v>
      </c>
      <c r="N289" s="206">
        <f>D289/D393*100</f>
        <v>0.90235507285541772</v>
      </c>
    </row>
    <row r="290" spans="1:14" ht="15" thickTop="1" thickBot="1">
      <c r="A290" s="258" t="s">
        <v>36</v>
      </c>
      <c r="B290" s="18" t="s">
        <v>19</v>
      </c>
      <c r="C290" s="32">
        <v>17.0686</v>
      </c>
      <c r="D290" s="32">
        <v>142.52269999999999</v>
      </c>
      <c r="E290" s="32">
        <v>189.56020000000001</v>
      </c>
      <c r="F290" s="199">
        <f t="shared" si="62"/>
        <v>-24.814016866409734</v>
      </c>
      <c r="G290" s="31">
        <v>1210</v>
      </c>
      <c r="H290" s="31">
        <v>107017.9433</v>
      </c>
      <c r="I290" s="33">
        <v>113</v>
      </c>
      <c r="J290" s="31">
        <v>0.95420000000000005</v>
      </c>
      <c r="K290" s="31">
        <v>71.877300000000005</v>
      </c>
      <c r="L290" s="31">
        <v>169.4659</v>
      </c>
      <c r="M290" s="199">
        <f t="shared" si="63"/>
        <v>-57.585980424380359</v>
      </c>
      <c r="N290" s="207">
        <f t="shared" ref="N290:N295" si="64">D290/D381*100</f>
        <v>1.4643690822652975</v>
      </c>
    </row>
    <row r="291" spans="1:14" ht="14.25" thickBot="1">
      <c r="A291" s="256"/>
      <c r="B291" s="192" t="s">
        <v>20</v>
      </c>
      <c r="C291" s="31">
        <v>8.7182999999999993</v>
      </c>
      <c r="D291" s="31">
        <v>40.810899999999997</v>
      </c>
      <c r="E291" s="31">
        <v>56.810299999999998</v>
      </c>
      <c r="F291" s="12">
        <f t="shared" si="62"/>
        <v>-28.162850750656133</v>
      </c>
      <c r="G291" s="31">
        <v>437</v>
      </c>
      <c r="H291" s="31">
        <v>8740</v>
      </c>
      <c r="I291" s="33">
        <v>44</v>
      </c>
      <c r="J291" s="31">
        <v>0.45369999999999999</v>
      </c>
      <c r="K291" s="31">
        <v>26.538900000000002</v>
      </c>
      <c r="L291" s="31">
        <v>85.326599999999999</v>
      </c>
      <c r="M291" s="12">
        <f t="shared" si="63"/>
        <v>-68.897272362897382</v>
      </c>
      <c r="N291" s="205">
        <f t="shared" si="64"/>
        <v>1.4966654468115985</v>
      </c>
    </row>
    <row r="292" spans="1:14" ht="14.25" thickBot="1">
      <c r="A292" s="256"/>
      <c r="B292" s="192" t="s">
        <v>21</v>
      </c>
      <c r="C292" s="31">
        <v>1.0423</v>
      </c>
      <c r="D292" s="31">
        <v>5.8357000000000001</v>
      </c>
      <c r="E292" s="31">
        <v>3.2698</v>
      </c>
      <c r="F292" s="12">
        <f t="shared" si="62"/>
        <v>78.472689461129121</v>
      </c>
      <c r="G292" s="31">
        <v>10</v>
      </c>
      <c r="H292" s="31">
        <v>8560.1401999999998</v>
      </c>
      <c r="I292" s="33">
        <v>1</v>
      </c>
      <c r="J292" s="31">
        <v>0</v>
      </c>
      <c r="K292" s="31">
        <v>2.1480000000000001</v>
      </c>
      <c r="L292" s="31">
        <v>0</v>
      </c>
      <c r="M292" s="12" t="e">
        <f t="shared" si="63"/>
        <v>#DIV/0!</v>
      </c>
      <c r="N292" s="205">
        <f t="shared" si="64"/>
        <v>0.82884932528537425</v>
      </c>
    </row>
    <row r="293" spans="1:14" ht="14.25" thickBot="1">
      <c r="A293" s="256"/>
      <c r="B293" s="192" t="s">
        <v>22</v>
      </c>
      <c r="C293" s="31">
        <v>0.91920000000000002</v>
      </c>
      <c r="D293" s="31">
        <v>2.2806999999999999</v>
      </c>
      <c r="E293" s="31">
        <v>2.6173999999999999</v>
      </c>
      <c r="F293" s="12">
        <f t="shared" si="62"/>
        <v>-12.863910751127072</v>
      </c>
      <c r="G293" s="31">
        <v>267</v>
      </c>
      <c r="H293" s="31">
        <v>18326</v>
      </c>
      <c r="I293" s="33">
        <v>1</v>
      </c>
      <c r="J293" s="31">
        <v>0.11</v>
      </c>
      <c r="K293" s="31">
        <v>0.11</v>
      </c>
      <c r="L293" s="31">
        <v>0.70920000000000005</v>
      </c>
      <c r="M293" s="12"/>
      <c r="N293" s="205">
        <f t="shared" si="64"/>
        <v>1.5182978894733989</v>
      </c>
    </row>
    <row r="294" spans="1:14" ht="14.25" thickBot="1">
      <c r="A294" s="256"/>
      <c r="B294" s="192" t="s">
        <v>23</v>
      </c>
      <c r="C294" s="31">
        <v>0.72640000000000005</v>
      </c>
      <c r="D294" s="31">
        <v>15.1457</v>
      </c>
      <c r="E294" s="31">
        <v>12.4246</v>
      </c>
      <c r="F294" s="12">
        <f t="shared" si="62"/>
        <v>21.900906266600131</v>
      </c>
      <c r="G294" s="31">
        <v>175</v>
      </c>
      <c r="H294" s="31">
        <v>143231</v>
      </c>
      <c r="I294" s="33">
        <v>0</v>
      </c>
      <c r="J294" s="31">
        <v>0</v>
      </c>
      <c r="K294" s="31">
        <v>0</v>
      </c>
      <c r="L294" s="31">
        <v>0</v>
      </c>
      <c r="M294" s="12"/>
      <c r="N294" s="205">
        <f t="shared" si="64"/>
        <v>35.493224517159788</v>
      </c>
    </row>
    <row r="295" spans="1:14" ht="14.25" thickBot="1">
      <c r="A295" s="256"/>
      <c r="B295" s="192" t="s">
        <v>24</v>
      </c>
      <c r="C295" s="31">
        <v>1.6832</v>
      </c>
      <c r="D295" s="31">
        <v>11.0931</v>
      </c>
      <c r="E295" s="31">
        <v>6.4992999999999999</v>
      </c>
      <c r="F295" s="12">
        <f t="shared" si="62"/>
        <v>70.681458003169567</v>
      </c>
      <c r="G295" s="31">
        <v>59</v>
      </c>
      <c r="H295" s="31">
        <v>6492.0106999999998</v>
      </c>
      <c r="I295" s="33">
        <v>2</v>
      </c>
      <c r="J295" s="31">
        <v>0</v>
      </c>
      <c r="K295" s="31">
        <v>0.20610000000000001</v>
      </c>
      <c r="L295" s="31">
        <v>0</v>
      </c>
      <c r="M295" s="12"/>
      <c r="N295" s="205">
        <f t="shared" si="64"/>
        <v>1.3795083765970642</v>
      </c>
    </row>
    <row r="296" spans="1:14" ht="14.25" thickBot="1">
      <c r="A296" s="256"/>
      <c r="B296" s="192" t="s">
        <v>25</v>
      </c>
      <c r="C296" s="33">
        <v>0</v>
      </c>
      <c r="D296" s="33">
        <v>0</v>
      </c>
      <c r="E296" s="31">
        <v>0</v>
      </c>
      <c r="F296" s="12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12"/>
      <c r="N296" s="205"/>
    </row>
    <row r="297" spans="1:14" ht="14.25" thickBot="1">
      <c r="A297" s="256"/>
      <c r="B297" s="192" t="s">
        <v>26</v>
      </c>
      <c r="C297" s="31">
        <v>7.6494999999999997</v>
      </c>
      <c r="D297" s="31">
        <v>146.02969999999999</v>
      </c>
      <c r="E297" s="31">
        <v>202.7193</v>
      </c>
      <c r="F297" s="12">
        <f>(D297-E297)/E297*100</f>
        <v>-27.96457959355622</v>
      </c>
      <c r="G297" s="31">
        <v>816</v>
      </c>
      <c r="H297" s="31">
        <v>337574.1</v>
      </c>
      <c r="I297" s="33">
        <v>147</v>
      </c>
      <c r="J297" s="31">
        <v>1.8979999999999999</v>
      </c>
      <c r="K297" s="31">
        <v>117.6634</v>
      </c>
      <c r="L297" s="31">
        <v>110.0119</v>
      </c>
      <c r="M297" s="12">
        <f>(K297-L297)/L297*100</f>
        <v>6.955156669414853</v>
      </c>
      <c r="N297" s="205">
        <f>D297/D388*100</f>
        <v>8.6267297809509547</v>
      </c>
    </row>
    <row r="298" spans="1:14" ht="14.25" thickBot="1">
      <c r="A298" s="256"/>
      <c r="B298" s="192" t="s">
        <v>27</v>
      </c>
      <c r="C298" s="31">
        <v>0</v>
      </c>
      <c r="D298" s="31">
        <v>0</v>
      </c>
      <c r="E298" s="31">
        <v>0</v>
      </c>
      <c r="F298" s="12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12"/>
      <c r="N298" s="205">
        <f>D298/D389*100</f>
        <v>0</v>
      </c>
    </row>
    <row r="299" spans="1:14" ht="14.25" thickBot="1">
      <c r="A299" s="256"/>
      <c r="B299" s="14" t="s">
        <v>28</v>
      </c>
      <c r="C299" s="34">
        <v>0</v>
      </c>
      <c r="D299" s="34">
        <v>0</v>
      </c>
      <c r="E299" s="34">
        <v>0</v>
      </c>
      <c r="F299" s="12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12"/>
      <c r="N299" s="205"/>
    </row>
    <row r="300" spans="1:14" ht="14.25" thickBot="1">
      <c r="A300" s="256"/>
      <c r="B300" s="14" t="s">
        <v>29</v>
      </c>
      <c r="C300" s="41">
        <v>0</v>
      </c>
      <c r="D300" s="41">
        <v>0</v>
      </c>
      <c r="E300" s="41">
        <v>0</v>
      </c>
      <c r="F300" s="12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12"/>
      <c r="N300" s="205"/>
    </row>
    <row r="301" spans="1:14" ht="14.25" thickBot="1">
      <c r="A301" s="256"/>
      <c r="B301" s="14" t="s">
        <v>30</v>
      </c>
      <c r="C301" s="34">
        <v>0</v>
      </c>
      <c r="D301" s="34">
        <v>0</v>
      </c>
      <c r="E301" s="34">
        <v>0</v>
      </c>
      <c r="F301" s="12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12"/>
      <c r="N301" s="205"/>
    </row>
    <row r="302" spans="1:14" ht="14.25" thickBot="1">
      <c r="A302" s="257"/>
      <c r="B302" s="15" t="s">
        <v>31</v>
      </c>
      <c r="C302" s="16">
        <f t="shared" ref="C302:L302" si="65">C290+C292+C293+C294+C295+C296+C297+C298</f>
        <v>29.089200000000002</v>
      </c>
      <c r="D302" s="16">
        <f t="shared" si="65"/>
        <v>322.9076</v>
      </c>
      <c r="E302" s="16">
        <f t="shared" si="65"/>
        <v>417.09059999999999</v>
      </c>
      <c r="F302" s="17">
        <f>(D302-E302)/E302*100</f>
        <v>-22.580945243071888</v>
      </c>
      <c r="G302" s="16">
        <f t="shared" si="65"/>
        <v>2537</v>
      </c>
      <c r="H302" s="16">
        <f t="shared" si="65"/>
        <v>621201.19420000003</v>
      </c>
      <c r="I302" s="16">
        <f t="shared" si="65"/>
        <v>264</v>
      </c>
      <c r="J302" s="16">
        <f t="shared" si="65"/>
        <v>2.9622000000000002</v>
      </c>
      <c r="K302" s="16">
        <f t="shared" si="65"/>
        <v>192.00479999999999</v>
      </c>
      <c r="L302" s="16">
        <f t="shared" si="65"/>
        <v>280.18700000000001</v>
      </c>
      <c r="M302" s="17">
        <f t="shared" ref="M302:M304" si="66">(K302-L302)/L302*100</f>
        <v>-31.472623640640009</v>
      </c>
      <c r="N302" s="206">
        <f>D302/D393*100</f>
        <v>1.8403396506041307</v>
      </c>
    </row>
    <row r="303" spans="1:14" ht="14.25" thickTop="1">
      <c r="A303" s="268" t="s">
        <v>101</v>
      </c>
      <c r="B303" s="192" t="s">
        <v>19</v>
      </c>
      <c r="C303" s="28">
        <v>28.034711999999999</v>
      </c>
      <c r="D303" s="28">
        <v>121.87403300000001</v>
      </c>
      <c r="E303" s="28">
        <v>89.896225999999984</v>
      </c>
      <c r="F303" s="12">
        <f>(D303-E303)/E303*100</f>
        <v>35.571912662940967</v>
      </c>
      <c r="G303" s="28">
        <v>913</v>
      </c>
      <c r="H303" s="28">
        <v>68759.623520000008</v>
      </c>
      <c r="I303" s="28">
        <v>130</v>
      </c>
      <c r="J303" s="28">
        <v>0</v>
      </c>
      <c r="K303" s="28">
        <v>51.530878999999999</v>
      </c>
      <c r="L303" s="28">
        <v>9.0832390000000007</v>
      </c>
      <c r="M303" s="12">
        <f t="shared" si="66"/>
        <v>467.31832114072961</v>
      </c>
      <c r="N303" s="205">
        <f>D303/D381*100</f>
        <v>1.2522115133672083</v>
      </c>
    </row>
    <row r="304" spans="1:14">
      <c r="A304" s="268"/>
      <c r="B304" s="192" t="s">
        <v>20</v>
      </c>
      <c r="C304" s="28">
        <v>14.135114999999999</v>
      </c>
      <c r="D304" s="28">
        <v>46.000267999999998</v>
      </c>
      <c r="E304" s="28">
        <v>22.717134999999999</v>
      </c>
      <c r="F304" s="12">
        <f>(D304-E304)/E304*100</f>
        <v>102.49150255963175</v>
      </c>
      <c r="G304" s="28">
        <v>403</v>
      </c>
      <c r="H304" s="28">
        <v>8060</v>
      </c>
      <c r="I304" s="28">
        <v>62</v>
      </c>
      <c r="J304" s="28">
        <v>0</v>
      </c>
      <c r="K304" s="28">
        <v>2.5209009999999998</v>
      </c>
      <c r="L304" s="28">
        <v>3.1682389999999998</v>
      </c>
      <c r="M304" s="12">
        <f t="shared" si="66"/>
        <v>-20.432107552492091</v>
      </c>
      <c r="N304" s="205">
        <f>D304/D382*100</f>
        <v>1.6869760691303863</v>
      </c>
    </row>
    <row r="305" spans="1:14">
      <c r="A305" s="268"/>
      <c r="B305" s="192" t="s">
        <v>21</v>
      </c>
      <c r="C305" s="28">
        <v>0</v>
      </c>
      <c r="D305" s="28">
        <v>1.188679</v>
      </c>
      <c r="E305" s="28">
        <v>0</v>
      </c>
      <c r="F305" s="12"/>
      <c r="G305" s="28">
        <v>2</v>
      </c>
      <c r="H305" s="28">
        <v>1530</v>
      </c>
      <c r="I305" s="28"/>
      <c r="J305" s="28"/>
      <c r="K305" s="28"/>
      <c r="L305" s="31"/>
      <c r="M305" s="12"/>
      <c r="N305" s="205"/>
    </row>
    <row r="306" spans="1:14">
      <c r="A306" s="268"/>
      <c r="B306" s="192" t="s">
        <v>22</v>
      </c>
      <c r="C306" s="28"/>
      <c r="D306" s="28">
        <v>0</v>
      </c>
      <c r="E306" s="28"/>
      <c r="F306" s="12"/>
      <c r="G306" s="28"/>
      <c r="H306" s="28">
        <v>0</v>
      </c>
      <c r="I306" s="28"/>
      <c r="J306" s="28"/>
      <c r="K306" s="28"/>
      <c r="L306" s="31"/>
      <c r="M306" s="12"/>
      <c r="N306" s="205"/>
    </row>
    <row r="307" spans="1:14">
      <c r="A307" s="268"/>
      <c r="B307" s="192" t="s">
        <v>23</v>
      </c>
      <c r="C307" s="28"/>
      <c r="D307" s="28"/>
      <c r="E307" s="28"/>
      <c r="F307" s="12"/>
      <c r="G307" s="28">
        <v>3</v>
      </c>
      <c r="H307" s="28">
        <v>1794.0110199999999</v>
      </c>
      <c r="I307" s="28"/>
      <c r="J307" s="28"/>
      <c r="K307" s="28"/>
      <c r="L307" s="31"/>
      <c r="M307" s="12"/>
      <c r="N307" s="205"/>
    </row>
    <row r="308" spans="1:14">
      <c r="A308" s="268"/>
      <c r="B308" s="192" t="s">
        <v>24</v>
      </c>
      <c r="C308" s="28">
        <v>9.4339999999999993E-2</v>
      </c>
      <c r="D308" s="28">
        <v>7.5112270000000008</v>
      </c>
      <c r="E308" s="28">
        <v>11.977557000000001</v>
      </c>
      <c r="F308" s="12"/>
      <c r="G308" s="28">
        <v>17</v>
      </c>
      <c r="H308" s="28">
        <v>25109.458900000001</v>
      </c>
      <c r="I308" s="28"/>
      <c r="J308" s="28">
        <v>0</v>
      </c>
      <c r="K308" s="28">
        <v>3.9635379999999998</v>
      </c>
      <c r="L308" s="31">
        <v>0</v>
      </c>
      <c r="M308" s="12"/>
      <c r="N308" s="205">
        <f>D308/D386*100</f>
        <v>0.93407618835330397</v>
      </c>
    </row>
    <row r="309" spans="1:14">
      <c r="A309" s="268"/>
      <c r="B309" s="192" t="s">
        <v>25</v>
      </c>
      <c r="C309" s="28">
        <v>0</v>
      </c>
      <c r="D309" s="28">
        <v>5.0878550000000002</v>
      </c>
      <c r="E309" s="28"/>
      <c r="F309" s="12"/>
      <c r="G309" s="28"/>
      <c r="H309" s="28"/>
      <c r="I309" s="28"/>
      <c r="J309" s="28"/>
      <c r="K309" s="28"/>
      <c r="L309" s="28"/>
      <c r="M309" s="12"/>
      <c r="N309" s="205"/>
    </row>
    <row r="310" spans="1:14">
      <c r="A310" s="268"/>
      <c r="B310" s="192" t="s">
        <v>26</v>
      </c>
      <c r="C310" s="28">
        <v>0.21189299999999997</v>
      </c>
      <c r="D310" s="28">
        <v>27.055862000000001</v>
      </c>
      <c r="E310" s="28">
        <v>2.242216</v>
      </c>
      <c r="F310" s="12">
        <f>(D310-E310)/E310*100</f>
        <v>1106.657253360069</v>
      </c>
      <c r="G310" s="28">
        <v>166</v>
      </c>
      <c r="H310" s="28">
        <v>107708.78</v>
      </c>
      <c r="I310" s="28"/>
      <c r="J310" s="28"/>
      <c r="K310" s="28"/>
      <c r="L310" s="31"/>
      <c r="M310" s="12"/>
      <c r="N310" s="205">
        <f>D310/D388*100</f>
        <v>1.5983297265193264</v>
      </c>
    </row>
    <row r="311" spans="1:14">
      <c r="A311" s="268"/>
      <c r="B311" s="192" t="s">
        <v>27</v>
      </c>
      <c r="C311" s="28"/>
      <c r="D311" s="28"/>
      <c r="E311" s="28"/>
      <c r="F311" s="12"/>
      <c r="G311" s="28"/>
      <c r="H311" s="28"/>
      <c r="I311" s="28"/>
      <c r="J311" s="28"/>
      <c r="K311" s="28"/>
      <c r="L311" s="31"/>
      <c r="M311" s="12"/>
      <c r="N311" s="205"/>
    </row>
    <row r="312" spans="1:14">
      <c r="A312" s="268"/>
      <c r="B312" s="14" t="s">
        <v>28</v>
      </c>
      <c r="C312" s="31"/>
      <c r="D312" s="31"/>
      <c r="E312" s="31"/>
      <c r="F312" s="12"/>
      <c r="G312" s="28"/>
      <c r="H312" s="28"/>
      <c r="I312" s="28"/>
      <c r="J312" s="28"/>
      <c r="K312" s="28"/>
      <c r="L312" s="34"/>
      <c r="M312" s="12"/>
      <c r="N312" s="205"/>
    </row>
    <row r="313" spans="1:14">
      <c r="A313" s="268"/>
      <c r="B313" s="14" t="s">
        <v>29</v>
      </c>
      <c r="C313" s="31"/>
      <c r="D313" s="31"/>
      <c r="E313" s="31"/>
      <c r="F313" s="12"/>
      <c r="G313" s="31"/>
      <c r="H313" s="31"/>
      <c r="I313" s="31"/>
      <c r="J313" s="31"/>
      <c r="K313" s="31"/>
      <c r="L313" s="31"/>
      <c r="M313" s="12"/>
      <c r="N313" s="205"/>
    </row>
    <row r="314" spans="1:14">
      <c r="A314" s="268"/>
      <c r="B314" s="14" t="s">
        <v>30</v>
      </c>
      <c r="C314" s="31"/>
      <c r="D314" s="31"/>
      <c r="E314" s="31"/>
      <c r="F314" s="12"/>
      <c r="G314" s="31"/>
      <c r="H314" s="31"/>
      <c r="I314" s="31"/>
      <c r="J314" s="31"/>
      <c r="K314" s="31"/>
      <c r="L314" s="31"/>
      <c r="M314" s="12"/>
      <c r="N314" s="205"/>
    </row>
    <row r="315" spans="1:14" ht="14.25" thickBot="1">
      <c r="A315" s="269"/>
      <c r="B315" s="15" t="s">
        <v>31</v>
      </c>
      <c r="C315" s="16">
        <f t="shared" ref="C315:L315" si="67">C303+C305+C306+C307+C308+C309+C310+C311</f>
        <v>28.340944999999998</v>
      </c>
      <c r="D315" s="16">
        <f t="shared" si="67"/>
        <v>162.71765599999998</v>
      </c>
      <c r="E315" s="16">
        <f t="shared" si="67"/>
        <v>104.11599899999999</v>
      </c>
      <c r="F315" s="17">
        <f>(D315-E315)/E315*100</f>
        <v>56.284968268901679</v>
      </c>
      <c r="G315" s="16">
        <f t="shared" si="67"/>
        <v>1101</v>
      </c>
      <c r="H315" s="16">
        <f t="shared" si="67"/>
        <v>204901.87344</v>
      </c>
      <c r="I315" s="16">
        <f t="shared" si="67"/>
        <v>130</v>
      </c>
      <c r="J315" s="16">
        <f t="shared" si="67"/>
        <v>0</v>
      </c>
      <c r="K315" s="16">
        <f t="shared" si="67"/>
        <v>55.494416999999999</v>
      </c>
      <c r="L315" s="16">
        <f t="shared" si="67"/>
        <v>9.0832390000000007</v>
      </c>
      <c r="M315" s="17">
        <f t="shared" ref="M315:M317" si="68">(K315-L315)/L315*100</f>
        <v>510.95405504578258</v>
      </c>
      <c r="N315" s="206">
        <f>D315/D393*100</f>
        <v>0.92737288992319511</v>
      </c>
    </row>
    <row r="316" spans="1:14" ht="14.25" thickTop="1">
      <c r="A316" s="268" t="s">
        <v>40</v>
      </c>
      <c r="B316" s="192" t="s">
        <v>19</v>
      </c>
      <c r="C316" s="34">
        <v>82.748199999999997</v>
      </c>
      <c r="D316" s="34">
        <v>724.539041</v>
      </c>
      <c r="E316" s="34">
        <v>994.72680000000003</v>
      </c>
      <c r="F316" s="200">
        <f>(D316-E316)/E316*100</f>
        <v>-27.162006593167092</v>
      </c>
      <c r="G316" s="34">
        <v>5239</v>
      </c>
      <c r="H316" s="34">
        <v>404558.509578</v>
      </c>
      <c r="I316" s="31">
        <v>616</v>
      </c>
      <c r="J316" s="34">
        <v>33.01</v>
      </c>
      <c r="K316" s="34">
        <v>340.86</v>
      </c>
      <c r="L316" s="34">
        <v>407.27</v>
      </c>
      <c r="M316" s="12">
        <f t="shared" si="68"/>
        <v>-16.306135978589133</v>
      </c>
      <c r="N316" s="205">
        <f>D316/D381*100</f>
        <v>7.4443760224479947</v>
      </c>
    </row>
    <row r="317" spans="1:14">
      <c r="A317" s="268"/>
      <c r="B317" s="192" t="s">
        <v>20</v>
      </c>
      <c r="C317" s="34">
        <v>29.157800000000002</v>
      </c>
      <c r="D317" s="34">
        <v>220.024036</v>
      </c>
      <c r="E317" s="34">
        <v>238.51009999999999</v>
      </c>
      <c r="F317" s="12">
        <f>(D317-E317)/E317*100</f>
        <v>-7.7506420063552861</v>
      </c>
      <c r="G317" s="34">
        <v>2444</v>
      </c>
      <c r="H317" s="34">
        <v>48911.199999999997</v>
      </c>
      <c r="I317" s="31">
        <v>283</v>
      </c>
      <c r="J317" s="34">
        <v>11.02</v>
      </c>
      <c r="K317" s="34">
        <v>136.19999999999999</v>
      </c>
      <c r="L317" s="34">
        <v>108.89</v>
      </c>
      <c r="M317" s="12">
        <f t="shared" si="68"/>
        <v>25.080356322894655</v>
      </c>
      <c r="N317" s="205">
        <f>D317/D382*100</f>
        <v>8.0689808886653136</v>
      </c>
    </row>
    <row r="318" spans="1:14">
      <c r="A318" s="268"/>
      <c r="B318" s="192" t="s">
        <v>21</v>
      </c>
      <c r="C318" s="34">
        <v>0</v>
      </c>
      <c r="D318" s="34">
        <v>5.6122630000000004</v>
      </c>
      <c r="E318" s="34">
        <v>27.483391999999998</v>
      </c>
      <c r="F318" s="12">
        <f>(D318-E318)/E318*100</f>
        <v>-79.57943837500116</v>
      </c>
      <c r="G318" s="34">
        <v>19</v>
      </c>
      <c r="H318" s="34">
        <v>22965.7</v>
      </c>
      <c r="I318" s="31"/>
      <c r="J318" s="34"/>
      <c r="K318" s="34"/>
      <c r="L318" s="34"/>
      <c r="M318" s="12"/>
      <c r="N318" s="205">
        <f>D318/D383*100</f>
        <v>0.7971143823147302</v>
      </c>
    </row>
    <row r="319" spans="1:14">
      <c r="A319" s="268"/>
      <c r="B319" s="192" t="s">
        <v>22</v>
      </c>
      <c r="C319" s="34">
        <v>0.65686000000000011</v>
      </c>
      <c r="D319" s="34">
        <v>26.97231</v>
      </c>
      <c r="E319" s="34">
        <v>17.540897000000001</v>
      </c>
      <c r="F319" s="12">
        <f>(D319-E319)/E319*100</f>
        <v>53.768133978553081</v>
      </c>
      <c r="G319" s="34">
        <v>782</v>
      </c>
      <c r="H319" s="34">
        <v>39776.3102</v>
      </c>
      <c r="I319" s="31">
        <v>61</v>
      </c>
      <c r="J319" s="34">
        <v>0.46</v>
      </c>
      <c r="K319" s="34">
        <v>5.27</v>
      </c>
      <c r="L319" s="34">
        <v>3.39</v>
      </c>
      <c r="M319" s="12">
        <f>(K319-L319)/L319*100</f>
        <v>55.457227138643049</v>
      </c>
      <c r="N319" s="205">
        <f>D319/D384*100</f>
        <v>17.955891326006164</v>
      </c>
    </row>
    <row r="320" spans="1:14">
      <c r="A320" s="268"/>
      <c r="B320" s="192" t="s">
        <v>23</v>
      </c>
      <c r="C320" s="34">
        <v>1.301892</v>
      </c>
      <c r="D320" s="34">
        <v>8.9434320000000014</v>
      </c>
      <c r="E320" s="34">
        <v>4.5339030000000005</v>
      </c>
      <c r="F320" s="12"/>
      <c r="G320" s="34">
        <v>80</v>
      </c>
      <c r="H320" s="34">
        <v>77009.48000000001</v>
      </c>
      <c r="I320" s="31"/>
      <c r="J320" s="34"/>
      <c r="K320" s="34"/>
      <c r="L320" s="34"/>
      <c r="M320" s="12"/>
      <c r="N320" s="205"/>
    </row>
    <row r="321" spans="1:14">
      <c r="A321" s="268"/>
      <c r="B321" s="192" t="s">
        <v>24</v>
      </c>
      <c r="C321" s="34">
        <v>5.9328269999999996</v>
      </c>
      <c r="D321" s="34">
        <v>132.518179</v>
      </c>
      <c r="E321" s="34">
        <v>51.850364000000006</v>
      </c>
      <c r="F321" s="12">
        <f>(D321-E321)/E321*100</f>
        <v>155.57810741695079</v>
      </c>
      <c r="G321" s="34">
        <v>121</v>
      </c>
      <c r="H321" s="34">
        <v>110702</v>
      </c>
      <c r="I321" s="31">
        <v>52</v>
      </c>
      <c r="J321" s="34">
        <v>6.45</v>
      </c>
      <c r="K321" s="34">
        <v>8.58</v>
      </c>
      <c r="L321" s="34">
        <v>0.91</v>
      </c>
      <c r="M321" s="12"/>
      <c r="N321" s="205">
        <f>D321/D386*100</f>
        <v>16.479607862715486</v>
      </c>
    </row>
    <row r="322" spans="1:14">
      <c r="A322" s="268"/>
      <c r="B322" s="192" t="s">
        <v>25</v>
      </c>
      <c r="C322" s="34">
        <v>0.48032000000000002</v>
      </c>
      <c r="D322" s="34">
        <v>31.429320000000004</v>
      </c>
      <c r="E322" s="34">
        <v>53.551000000000002</v>
      </c>
      <c r="F322" s="12"/>
      <c r="G322" s="34">
        <v>6</v>
      </c>
      <c r="H322" s="34">
        <v>1109.866</v>
      </c>
      <c r="I322" s="31"/>
      <c r="J322" s="34"/>
      <c r="K322" s="34"/>
      <c r="L322" s="34"/>
      <c r="M322" s="12"/>
      <c r="N322" s="205">
        <f>D322/D387*100</f>
        <v>0.71641393106826179</v>
      </c>
    </row>
    <row r="323" spans="1:14">
      <c r="A323" s="268"/>
      <c r="B323" s="192" t="s">
        <v>26</v>
      </c>
      <c r="C323" s="34">
        <v>2.9570950000000003</v>
      </c>
      <c r="D323" s="34">
        <v>63.278487000000005</v>
      </c>
      <c r="E323" s="34">
        <v>53.931850000000004</v>
      </c>
      <c r="F323" s="12">
        <f>(D323-E323)/E323*100</f>
        <v>17.330458717807755</v>
      </c>
      <c r="G323" s="34">
        <v>1410</v>
      </c>
      <c r="H323" s="34">
        <v>135360</v>
      </c>
      <c r="I323" s="31">
        <v>18</v>
      </c>
      <c r="J323" s="34">
        <v>1.18</v>
      </c>
      <c r="K323" s="34">
        <v>30.71</v>
      </c>
      <c r="L323" s="34">
        <v>57.54</v>
      </c>
      <c r="M323" s="12">
        <f>(K323-L323)/L323*100</f>
        <v>-46.62843239485575</v>
      </c>
      <c r="N323" s="205">
        <f>D323/D388*100</f>
        <v>3.7381875625055581</v>
      </c>
    </row>
    <row r="324" spans="1:14">
      <c r="A324" s="268"/>
      <c r="B324" s="192" t="s">
        <v>27</v>
      </c>
      <c r="C324" s="34">
        <v>1.0754940000000002</v>
      </c>
      <c r="D324" s="34">
        <v>2.7857380000000003</v>
      </c>
      <c r="E324" s="31">
        <v>0.83060900000000004</v>
      </c>
      <c r="F324" s="12">
        <f>(D324-E324)/E324*100</f>
        <v>235.38500064410576</v>
      </c>
      <c r="G324" s="34">
        <v>14</v>
      </c>
      <c r="H324" s="34">
        <v>1770.53774</v>
      </c>
      <c r="I324" s="31">
        <v>2</v>
      </c>
      <c r="J324" s="31"/>
      <c r="K324" s="31">
        <v>0.06</v>
      </c>
      <c r="L324" s="31">
        <v>0.94</v>
      </c>
      <c r="M324" s="12"/>
      <c r="N324" s="205">
        <f>D324/D389*100</f>
        <v>8.5718863502210763</v>
      </c>
    </row>
    <row r="325" spans="1:14">
      <c r="A325" s="268"/>
      <c r="B325" s="14" t="s">
        <v>28</v>
      </c>
      <c r="C325" s="34">
        <v>0</v>
      </c>
      <c r="D325" s="34">
        <v>0</v>
      </c>
      <c r="E325" s="34">
        <v>0</v>
      </c>
      <c r="F325" s="12"/>
      <c r="G325" s="34">
        <v>0</v>
      </c>
      <c r="H325" s="34">
        <v>0</v>
      </c>
      <c r="I325" s="34"/>
      <c r="J325" s="34"/>
      <c r="K325" s="34"/>
      <c r="L325" s="34"/>
      <c r="M325" s="12"/>
      <c r="N325" s="205"/>
    </row>
    <row r="326" spans="1:14">
      <c r="A326" s="268"/>
      <c r="B326" s="14" t="s">
        <v>29</v>
      </c>
      <c r="C326" s="31">
        <v>0</v>
      </c>
      <c r="D326" s="31">
        <v>0</v>
      </c>
      <c r="E326" s="31">
        <v>0.256604</v>
      </c>
      <c r="F326" s="12"/>
      <c r="G326" s="34">
        <v>0</v>
      </c>
      <c r="H326" s="34">
        <v>0</v>
      </c>
      <c r="I326" s="34"/>
      <c r="J326" s="34"/>
      <c r="K326" s="34"/>
      <c r="L326" s="34"/>
      <c r="M326" s="12"/>
      <c r="N326" s="205"/>
    </row>
    <row r="327" spans="1:14">
      <c r="A327" s="268"/>
      <c r="B327" s="14" t="s">
        <v>30</v>
      </c>
      <c r="C327" s="31">
        <v>1.0754940000000002</v>
      </c>
      <c r="D327" s="31">
        <v>1.7715580000000002</v>
      </c>
      <c r="E327" s="31">
        <v>0</v>
      </c>
      <c r="F327" s="12"/>
      <c r="G327" s="31">
        <v>3</v>
      </c>
      <c r="H327" s="31">
        <v>92.037740000000014</v>
      </c>
      <c r="I327" s="31"/>
      <c r="J327" s="31"/>
      <c r="K327" s="31"/>
      <c r="L327" s="31"/>
      <c r="M327" s="12"/>
      <c r="N327" s="205"/>
    </row>
    <row r="328" spans="1:14" ht="14.25" thickBot="1">
      <c r="A328" s="269"/>
      <c r="B328" s="15" t="s">
        <v>31</v>
      </c>
      <c r="C328" s="16">
        <f t="shared" ref="C328:L328" si="69">C316+C318+C319+C320+C321+C322+C323+C324</f>
        <v>95.152687999999998</v>
      </c>
      <c r="D328" s="16">
        <f t="shared" si="69"/>
        <v>996.07877000000008</v>
      </c>
      <c r="E328" s="16">
        <f t="shared" si="69"/>
        <v>1204.448815</v>
      </c>
      <c r="F328" s="17">
        <f>(D328-E328)/E328*100</f>
        <v>-17.300033210626715</v>
      </c>
      <c r="G328" s="16">
        <f t="shared" si="69"/>
        <v>7671</v>
      </c>
      <c r="H328" s="16">
        <f t="shared" si="69"/>
        <v>793252.40351800015</v>
      </c>
      <c r="I328" s="16">
        <f t="shared" si="69"/>
        <v>749</v>
      </c>
      <c r="J328" s="16">
        <f t="shared" si="69"/>
        <v>41.1</v>
      </c>
      <c r="K328" s="16">
        <f t="shared" si="69"/>
        <v>385.47999999999996</v>
      </c>
      <c r="L328" s="16">
        <f t="shared" si="69"/>
        <v>470.05</v>
      </c>
      <c r="M328" s="17">
        <f t="shared" ref="M328:M330" si="70">(K328-L328)/L328*100</f>
        <v>-17.991703010318062</v>
      </c>
      <c r="N328" s="206">
        <f>D328/D393*100</f>
        <v>5.676928184892498</v>
      </c>
    </row>
    <row r="329" spans="1:14" ht="14.25" thickTop="1">
      <c r="A329" s="268" t="s">
        <v>41</v>
      </c>
      <c r="B329" s="192" t="s">
        <v>19</v>
      </c>
      <c r="C329" s="71">
        <v>33.06</v>
      </c>
      <c r="D329" s="106">
        <v>283.11</v>
      </c>
      <c r="E329" s="106">
        <v>460.21</v>
      </c>
      <c r="F329" s="199">
        <f>(D329-E329)/E329*100</f>
        <v>-38.482431933247859</v>
      </c>
      <c r="G329" s="72">
        <v>2915</v>
      </c>
      <c r="H329" s="72">
        <v>159918.26999999999</v>
      </c>
      <c r="I329" s="72">
        <v>396</v>
      </c>
      <c r="J329" s="72">
        <v>23.37</v>
      </c>
      <c r="K329" s="107">
        <v>157.86000000000001</v>
      </c>
      <c r="L329" s="107">
        <v>162.16999999999999</v>
      </c>
      <c r="M329" s="200">
        <f t="shared" si="70"/>
        <v>-2.6577048775975669</v>
      </c>
      <c r="N329" s="205">
        <f>D329/D381*100</f>
        <v>2.9088526310554625</v>
      </c>
    </row>
    <row r="330" spans="1:14">
      <c r="A330" s="268"/>
      <c r="B330" s="192" t="s">
        <v>20</v>
      </c>
      <c r="C330" s="72">
        <v>17.7</v>
      </c>
      <c r="D330" s="107">
        <v>127.31</v>
      </c>
      <c r="E330" s="107">
        <v>134.58000000000001</v>
      </c>
      <c r="F330" s="203">
        <f>(D330-E330)/E330*100</f>
        <v>-5.4019913805914772</v>
      </c>
      <c r="G330" s="72">
        <v>1766</v>
      </c>
      <c r="H330" s="72">
        <v>35320</v>
      </c>
      <c r="I330" s="72">
        <v>169</v>
      </c>
      <c r="J330" s="72">
        <v>20.27</v>
      </c>
      <c r="K330" s="107">
        <v>77.05</v>
      </c>
      <c r="L330" s="107">
        <v>52.29</v>
      </c>
      <c r="M330" s="12">
        <f t="shared" si="70"/>
        <v>47.35131000191241</v>
      </c>
      <c r="N330" s="205">
        <f>D330/D382*100</f>
        <v>4.6688624370838339</v>
      </c>
    </row>
    <row r="331" spans="1:14">
      <c r="A331" s="268"/>
      <c r="B331" s="192" t="s">
        <v>21</v>
      </c>
      <c r="C331" s="72"/>
      <c r="D331" s="107">
        <v>2.17</v>
      </c>
      <c r="E331" s="107">
        <v>0</v>
      </c>
      <c r="F331" s="12"/>
      <c r="G331" s="72">
        <v>1</v>
      </c>
      <c r="H331" s="72">
        <v>3294</v>
      </c>
      <c r="I331" s="72"/>
      <c r="J331" s="72"/>
      <c r="K331" s="72"/>
      <c r="L331" s="107"/>
      <c r="M331" s="12"/>
      <c r="N331" s="205"/>
    </row>
    <row r="332" spans="1:14">
      <c r="A332" s="268"/>
      <c r="B332" s="192" t="s">
        <v>22</v>
      </c>
      <c r="C332" s="72"/>
      <c r="D332" s="107"/>
      <c r="E332" s="107">
        <v>0</v>
      </c>
      <c r="F332" s="12"/>
      <c r="G332" s="72"/>
      <c r="H332" s="72"/>
      <c r="I332" s="72"/>
      <c r="J332" s="72"/>
      <c r="K332" s="72"/>
      <c r="L332" s="107"/>
      <c r="M332" s="12"/>
      <c r="N332" s="205"/>
    </row>
    <row r="333" spans="1:14">
      <c r="A333" s="268"/>
      <c r="B333" s="192" t="s">
        <v>23</v>
      </c>
      <c r="C333" s="72"/>
      <c r="D333" s="107"/>
      <c r="E333" s="107">
        <v>0</v>
      </c>
      <c r="F333" s="12"/>
      <c r="G333" s="72"/>
      <c r="H333" s="72"/>
      <c r="I333" s="72"/>
      <c r="J333" s="72"/>
      <c r="K333" s="72"/>
      <c r="L333" s="107"/>
      <c r="M333" s="12"/>
      <c r="N333" s="205"/>
    </row>
    <row r="334" spans="1:14">
      <c r="A334" s="268"/>
      <c r="B334" s="192" t="s">
        <v>24</v>
      </c>
      <c r="C334" s="72">
        <v>0.21</v>
      </c>
      <c r="D334" s="107">
        <v>4.09</v>
      </c>
      <c r="E334" s="107">
        <v>42.14</v>
      </c>
      <c r="F334" s="203">
        <f>(D334-E334)/E334*100</f>
        <v>-90.294257237778837</v>
      </c>
      <c r="G334" s="72">
        <v>6</v>
      </c>
      <c r="H334" s="72">
        <v>2730.3</v>
      </c>
      <c r="I334" s="72"/>
      <c r="J334" s="72"/>
      <c r="K334" s="72"/>
      <c r="L334" s="107">
        <v>6.18</v>
      </c>
      <c r="M334" s="12">
        <f>(K334-L334)/L334*100</f>
        <v>-100</v>
      </c>
      <c r="N334" s="205">
        <f>D334/D386*100</f>
        <v>0.50862150889129198</v>
      </c>
    </row>
    <row r="335" spans="1:14">
      <c r="A335" s="268"/>
      <c r="B335" s="192" t="s">
        <v>25</v>
      </c>
      <c r="C335" s="72"/>
      <c r="D335" s="107"/>
      <c r="E335" s="107">
        <v>0</v>
      </c>
      <c r="F335" s="12"/>
      <c r="G335" s="72"/>
      <c r="H335" s="72"/>
      <c r="I335" s="74"/>
      <c r="J335" s="74"/>
      <c r="K335" s="74"/>
      <c r="L335" s="131"/>
      <c r="M335" s="12"/>
      <c r="N335" s="205"/>
    </row>
    <row r="336" spans="1:14">
      <c r="A336" s="268"/>
      <c r="B336" s="192" t="s">
        <v>26</v>
      </c>
      <c r="C336" s="72">
        <v>0.75</v>
      </c>
      <c r="D336" s="107">
        <v>31.17</v>
      </c>
      <c r="E336" s="107">
        <v>24.07</v>
      </c>
      <c r="F336" s="203">
        <f>(D336-E336)/E336*100</f>
        <v>29.497299542999588</v>
      </c>
      <c r="G336" s="72">
        <v>538</v>
      </c>
      <c r="H336" s="72">
        <v>55241.8</v>
      </c>
      <c r="I336" s="72">
        <v>42</v>
      </c>
      <c r="J336" s="72">
        <v>0.17</v>
      </c>
      <c r="K336" s="107">
        <v>12.55</v>
      </c>
      <c r="L336" s="107">
        <v>8.5</v>
      </c>
      <c r="M336" s="12">
        <f>(K336-L336)/L336*100</f>
        <v>47.64705882352942</v>
      </c>
      <c r="N336" s="205">
        <f>D336/D388*100</f>
        <v>1.8413731403422815</v>
      </c>
    </row>
    <row r="337" spans="1:14">
      <c r="A337" s="268"/>
      <c r="B337" s="192" t="s">
        <v>27</v>
      </c>
      <c r="C337" s="72"/>
      <c r="D337" s="107"/>
      <c r="E337" s="107">
        <v>0</v>
      </c>
      <c r="F337" s="12"/>
      <c r="G337" s="72"/>
      <c r="H337" s="72"/>
      <c r="I337" s="72"/>
      <c r="J337" s="72"/>
      <c r="K337" s="72"/>
      <c r="L337" s="107"/>
      <c r="M337" s="12"/>
      <c r="N337" s="205"/>
    </row>
    <row r="338" spans="1:14">
      <c r="A338" s="268"/>
      <c r="B338" s="14" t="s">
        <v>28</v>
      </c>
      <c r="C338" s="72"/>
      <c r="D338" s="107"/>
      <c r="E338" s="107">
        <v>0</v>
      </c>
      <c r="F338" s="12"/>
      <c r="G338" s="72"/>
      <c r="H338" s="72"/>
      <c r="I338" s="75"/>
      <c r="J338" s="75"/>
      <c r="K338" s="75"/>
      <c r="L338" s="123"/>
      <c r="M338" s="12"/>
      <c r="N338" s="205"/>
    </row>
    <row r="339" spans="1:14">
      <c r="A339" s="268"/>
      <c r="B339" s="14" t="s">
        <v>29</v>
      </c>
      <c r="C339" s="72"/>
      <c r="D339" s="107"/>
      <c r="E339" s="107">
        <v>0</v>
      </c>
      <c r="F339" s="12"/>
      <c r="G339" s="72"/>
      <c r="H339" s="72"/>
      <c r="I339" s="75"/>
      <c r="J339" s="75"/>
      <c r="K339" s="75"/>
      <c r="L339" s="123"/>
      <c r="M339" s="12"/>
      <c r="N339" s="205"/>
    </row>
    <row r="340" spans="1:14">
      <c r="A340" s="268"/>
      <c r="B340" s="14" t="s">
        <v>30</v>
      </c>
      <c r="C340" s="72"/>
      <c r="D340" s="107"/>
      <c r="E340" s="107">
        <v>0</v>
      </c>
      <c r="F340" s="12"/>
      <c r="G340" s="72"/>
      <c r="H340" s="72"/>
      <c r="I340" s="75"/>
      <c r="J340" s="75"/>
      <c r="K340" s="75"/>
      <c r="L340" s="123"/>
      <c r="M340" s="12"/>
      <c r="N340" s="205"/>
    </row>
    <row r="341" spans="1:14" ht="14.25" thickBot="1">
      <c r="A341" s="269"/>
      <c r="B341" s="15" t="s">
        <v>31</v>
      </c>
      <c r="C341" s="16">
        <f t="shared" ref="C341:L341" si="71">C329+C331+C332+C333+C334+C335+C336+C337</f>
        <v>34.020000000000003</v>
      </c>
      <c r="D341" s="16">
        <f t="shared" si="71"/>
        <v>320.54000000000002</v>
      </c>
      <c r="E341" s="16">
        <f t="shared" si="71"/>
        <v>526.41999999999996</v>
      </c>
      <c r="F341" s="17">
        <f>(D341-E341)/E341*100</f>
        <v>-39.109456327647116</v>
      </c>
      <c r="G341" s="16">
        <f t="shared" si="71"/>
        <v>3460</v>
      </c>
      <c r="H341" s="16">
        <f t="shared" si="71"/>
        <v>221184.37</v>
      </c>
      <c r="I341" s="16">
        <f t="shared" si="71"/>
        <v>438</v>
      </c>
      <c r="J341" s="16">
        <f t="shared" si="71"/>
        <v>23.540000000000003</v>
      </c>
      <c r="K341" s="16">
        <f t="shared" si="71"/>
        <v>170.41000000000003</v>
      </c>
      <c r="L341" s="16">
        <f t="shared" si="71"/>
        <v>176.85</v>
      </c>
      <c r="M341" s="17">
        <f t="shared" ref="M341:M343" si="72">(K341-L341)/L341*100</f>
        <v>-3.6415040995193495</v>
      </c>
      <c r="N341" s="206">
        <f>D341/D393*100</f>
        <v>1.826846043898156</v>
      </c>
    </row>
    <row r="342" spans="1:14" ht="14.25" thickTop="1">
      <c r="A342" s="258" t="s">
        <v>66</v>
      </c>
      <c r="B342" s="18" t="s">
        <v>19</v>
      </c>
      <c r="C342" s="32">
        <v>56.413321999999901</v>
      </c>
      <c r="D342" s="32">
        <v>401.36060700000002</v>
      </c>
      <c r="E342" s="32">
        <v>472.22107799999998</v>
      </c>
      <c r="F342" s="199">
        <f>(D342-E342)/E342*100</f>
        <v>-15.005783159895284</v>
      </c>
      <c r="G342" s="31">
        <v>3518</v>
      </c>
      <c r="H342" s="31">
        <v>252253.76970199999</v>
      </c>
      <c r="I342" s="31">
        <v>320</v>
      </c>
      <c r="J342" s="34">
        <v>8.5263329999999709</v>
      </c>
      <c r="K342" s="31">
        <v>286.86339400000003</v>
      </c>
      <c r="L342" s="31">
        <v>335.23678899999999</v>
      </c>
      <c r="M342" s="199">
        <f t="shared" si="72"/>
        <v>-14.429620073708547</v>
      </c>
      <c r="N342" s="207">
        <f>D342/D381*100</f>
        <v>4.1238347556566977</v>
      </c>
    </row>
    <row r="343" spans="1:14">
      <c r="A343" s="268"/>
      <c r="B343" s="192" t="s">
        <v>20</v>
      </c>
      <c r="C343" s="32">
        <v>23.861450000000001</v>
      </c>
      <c r="D343" s="32">
        <v>146.051209</v>
      </c>
      <c r="E343" s="31">
        <v>142.562567</v>
      </c>
      <c r="F343" s="12">
        <f>(D343-E343)/E343*100</f>
        <v>2.4470953865470162</v>
      </c>
      <c r="G343" s="31">
        <v>1793</v>
      </c>
      <c r="H343" s="31">
        <v>35860</v>
      </c>
      <c r="I343" s="31">
        <v>138</v>
      </c>
      <c r="J343" s="34">
        <v>1.5800000000000101</v>
      </c>
      <c r="K343" s="31">
        <v>98.679480999999996</v>
      </c>
      <c r="L343" s="31">
        <v>115.844902</v>
      </c>
      <c r="M343" s="12">
        <f t="shared" si="72"/>
        <v>-14.817588606531867</v>
      </c>
      <c r="N343" s="205">
        <f>D343/D382*100</f>
        <v>5.3561621521544289</v>
      </c>
    </row>
    <row r="344" spans="1:14">
      <c r="A344" s="268"/>
      <c r="B344" s="192" t="s">
        <v>21</v>
      </c>
      <c r="C344" s="32">
        <v>0</v>
      </c>
      <c r="D344" s="32">
        <v>0.113208</v>
      </c>
      <c r="E344" s="31">
        <v>5.2039730000000004</v>
      </c>
      <c r="F344" s="12">
        <f>(D344-E344)/E344*100</f>
        <v>-97.82458517751725</v>
      </c>
      <c r="G344" s="31">
        <v>1</v>
      </c>
      <c r="H344" s="31">
        <v>200</v>
      </c>
      <c r="I344" s="31">
        <v>0</v>
      </c>
      <c r="J344" s="34">
        <v>0</v>
      </c>
      <c r="K344" s="31">
        <v>0</v>
      </c>
      <c r="L344" s="31">
        <v>0</v>
      </c>
      <c r="M344" s="12"/>
      <c r="N344" s="205">
        <f>D344/D383*100</f>
        <v>1.60790264093265E-2</v>
      </c>
    </row>
    <row r="345" spans="1:14">
      <c r="A345" s="268"/>
      <c r="B345" s="192" t="s">
        <v>22</v>
      </c>
      <c r="C345" s="32">
        <v>0</v>
      </c>
      <c r="D345" s="32">
        <v>10.458405000000001</v>
      </c>
      <c r="E345" s="31">
        <v>0.33550000000000002</v>
      </c>
      <c r="F345" s="12">
        <f>(D345-E345)/E345*100</f>
        <v>3017.259314456036</v>
      </c>
      <c r="G345" s="31">
        <v>75</v>
      </c>
      <c r="H345" s="31">
        <v>145989.5</v>
      </c>
      <c r="I345" s="31">
        <v>2</v>
      </c>
      <c r="J345" s="34">
        <v>0</v>
      </c>
      <c r="K345" s="31">
        <v>0</v>
      </c>
      <c r="L345" s="31">
        <v>0</v>
      </c>
      <c r="M345" s="12"/>
      <c r="N345" s="205">
        <f>D345/D384*100</f>
        <v>6.9623248295514735</v>
      </c>
    </row>
    <row r="346" spans="1:14">
      <c r="A346" s="268"/>
      <c r="B346" s="192" t="s">
        <v>23</v>
      </c>
      <c r="C346" s="32">
        <v>0</v>
      </c>
      <c r="D346" s="32">
        <v>0</v>
      </c>
      <c r="E346" s="31">
        <v>0</v>
      </c>
      <c r="F346" s="12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12"/>
      <c r="N346" s="205"/>
    </row>
    <row r="347" spans="1:14">
      <c r="A347" s="268"/>
      <c r="B347" s="192" t="s">
        <v>24</v>
      </c>
      <c r="C347" s="32">
        <v>1.942736</v>
      </c>
      <c r="D347" s="32">
        <v>124.22102599999999</v>
      </c>
      <c r="E347" s="31">
        <v>144.998538</v>
      </c>
      <c r="F347" s="12">
        <f>(D347-E347)/E347*100</f>
        <v>-14.329463101207271</v>
      </c>
      <c r="G347" s="31">
        <v>103</v>
      </c>
      <c r="H347" s="31">
        <v>95637.945999999996</v>
      </c>
      <c r="I347" s="31">
        <v>15</v>
      </c>
      <c r="J347" s="34">
        <v>9.2999999999999999E-2</v>
      </c>
      <c r="K347" s="31">
        <v>12.777399000000001</v>
      </c>
      <c r="L347" s="31">
        <v>17.004304999999999</v>
      </c>
      <c r="M347" s="12"/>
      <c r="N347" s="205">
        <f>D347/D386*100</f>
        <v>15.447796009815262</v>
      </c>
    </row>
    <row r="348" spans="1:14">
      <c r="A348" s="268"/>
      <c r="B348" s="192" t="s">
        <v>25</v>
      </c>
      <c r="C348" s="32">
        <v>0</v>
      </c>
      <c r="D348" s="32">
        <v>0</v>
      </c>
      <c r="E348" s="33">
        <v>0</v>
      </c>
      <c r="F348" s="12"/>
      <c r="G348" s="31">
        <v>0</v>
      </c>
      <c r="H348" s="31">
        <v>0</v>
      </c>
      <c r="I348" s="31">
        <v>0</v>
      </c>
      <c r="J348" s="34">
        <v>0</v>
      </c>
      <c r="K348" s="31">
        <v>0</v>
      </c>
      <c r="L348" s="33">
        <v>0</v>
      </c>
      <c r="M348" s="12"/>
      <c r="N348" s="205"/>
    </row>
    <row r="349" spans="1:14">
      <c r="A349" s="268"/>
      <c r="B349" s="192" t="s">
        <v>26</v>
      </c>
      <c r="C349" s="32">
        <v>3.3644839999999898</v>
      </c>
      <c r="D349" s="32">
        <v>81.567263999999994</v>
      </c>
      <c r="E349" s="31">
        <v>81.797680999999997</v>
      </c>
      <c r="F349" s="12">
        <f>(D349-E349)/E349*100</f>
        <v>-0.28169135992987721</v>
      </c>
      <c r="G349" s="31">
        <v>637</v>
      </c>
      <c r="H349" s="31">
        <v>349440.61</v>
      </c>
      <c r="I349" s="31">
        <v>60</v>
      </c>
      <c r="J349" s="34">
        <v>9.2375000000000498E-2</v>
      </c>
      <c r="K349" s="31">
        <v>26.184190000000001</v>
      </c>
      <c r="L349" s="31">
        <v>11.259072</v>
      </c>
      <c r="M349" s="12">
        <f>(K349-L349)/L349*100</f>
        <v>132.5608185115079</v>
      </c>
      <c r="N349" s="205">
        <f>D349/D388*100</f>
        <v>4.818600226525759</v>
      </c>
    </row>
    <row r="350" spans="1:14">
      <c r="A350" s="268"/>
      <c r="B350" s="192" t="s">
        <v>27</v>
      </c>
      <c r="C350" s="32">
        <v>0</v>
      </c>
      <c r="D350" s="32">
        <v>0</v>
      </c>
      <c r="E350" s="31">
        <v>0</v>
      </c>
      <c r="F350" s="12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12"/>
      <c r="N350" s="205">
        <f>D350/D389*100</f>
        <v>0</v>
      </c>
    </row>
    <row r="351" spans="1:14">
      <c r="A351" s="268"/>
      <c r="B351" s="14" t="s">
        <v>28</v>
      </c>
      <c r="C351" s="32">
        <v>0</v>
      </c>
      <c r="D351" s="32">
        <v>0</v>
      </c>
      <c r="E351" s="34">
        <v>0</v>
      </c>
      <c r="F351" s="12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12"/>
      <c r="N351" s="205"/>
    </row>
    <row r="352" spans="1:14">
      <c r="A352" s="268"/>
      <c r="B352" s="14" t="s">
        <v>29</v>
      </c>
      <c r="C352" s="32">
        <v>0</v>
      </c>
      <c r="D352" s="32">
        <v>0</v>
      </c>
      <c r="E352" s="34">
        <v>0</v>
      </c>
      <c r="F352" s="12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12"/>
      <c r="N352" s="205"/>
    </row>
    <row r="353" spans="1:14">
      <c r="A353" s="268"/>
      <c r="B353" s="14" t="s">
        <v>30</v>
      </c>
      <c r="C353" s="32">
        <v>0</v>
      </c>
      <c r="D353" s="32">
        <v>0</v>
      </c>
      <c r="E353" s="34">
        <v>0</v>
      </c>
      <c r="F353" s="12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12"/>
      <c r="N353" s="205"/>
    </row>
    <row r="354" spans="1:14" ht="14.25" thickBot="1">
      <c r="A354" s="269"/>
      <c r="B354" s="15" t="s">
        <v>31</v>
      </c>
      <c r="C354" s="16">
        <f t="shared" ref="C354:L354" si="73">C342+C344+C345+C346+C347+C348+C349+C350</f>
        <v>61.720541999999895</v>
      </c>
      <c r="D354" s="16">
        <f t="shared" si="73"/>
        <v>617.7205100000001</v>
      </c>
      <c r="E354" s="16">
        <v>704.55677000000003</v>
      </c>
      <c r="F354" s="17">
        <f>(D354-E354)/E354*100</f>
        <v>-12.324948634018508</v>
      </c>
      <c r="G354" s="16">
        <f t="shared" si="73"/>
        <v>4334</v>
      </c>
      <c r="H354" s="16">
        <f t="shared" si="73"/>
        <v>843521.82570199994</v>
      </c>
      <c r="I354" s="16">
        <f t="shared" si="73"/>
        <v>397</v>
      </c>
      <c r="J354" s="16">
        <f t="shared" si="73"/>
        <v>8.7117079999999714</v>
      </c>
      <c r="K354" s="16">
        <f t="shared" si="73"/>
        <v>325.82498300000003</v>
      </c>
      <c r="L354" s="16">
        <f t="shared" si="73"/>
        <v>363.50016599999998</v>
      </c>
      <c r="M354" s="17">
        <f t="shared" ref="M354:M356" si="74">(K354-L354)/L354*100</f>
        <v>-10.364557302568041</v>
      </c>
      <c r="N354" s="206">
        <f>D354/D393*100</f>
        <v>3.5205598986967344</v>
      </c>
    </row>
    <row r="355" spans="1:14" ht="15" thickTop="1" thickBot="1">
      <c r="A355" s="258" t="s">
        <v>43</v>
      </c>
      <c r="B355" s="18" t="s">
        <v>19</v>
      </c>
      <c r="C355" s="94">
        <v>9.68</v>
      </c>
      <c r="D355" s="94">
        <v>77.819999999999993</v>
      </c>
      <c r="E355" s="94">
        <v>80.09</v>
      </c>
      <c r="F355" s="199">
        <f>(D355-E355)/E355*100</f>
        <v>-2.8343113996753782</v>
      </c>
      <c r="G355" s="95">
        <v>706</v>
      </c>
      <c r="H355" s="95">
        <v>63856.98</v>
      </c>
      <c r="I355" s="95">
        <v>60</v>
      </c>
      <c r="J355" s="95">
        <v>0.77</v>
      </c>
      <c r="K355" s="95">
        <v>34.65</v>
      </c>
      <c r="L355" s="95">
        <v>61.46</v>
      </c>
      <c r="M355" s="199">
        <f t="shared" si="74"/>
        <v>-43.621867881548972</v>
      </c>
      <c r="N355" s="207">
        <f>D355/D381*100</f>
        <v>0.79957229256732743</v>
      </c>
    </row>
    <row r="356" spans="1:14" ht="14.25" thickBot="1">
      <c r="A356" s="256"/>
      <c r="B356" s="192" t="s">
        <v>20</v>
      </c>
      <c r="C356" s="95">
        <v>3.86</v>
      </c>
      <c r="D356" s="95">
        <v>17.18</v>
      </c>
      <c r="E356" s="95">
        <v>10.220000000000001</v>
      </c>
      <c r="F356" s="12">
        <f>(D356-E356)/E356*100</f>
        <v>68.101761252446167</v>
      </c>
      <c r="G356" s="95">
        <v>223</v>
      </c>
      <c r="H356" s="95">
        <v>4460</v>
      </c>
      <c r="I356" s="95">
        <v>11</v>
      </c>
      <c r="J356" s="95">
        <v>0</v>
      </c>
      <c r="K356" s="95">
        <v>3.89</v>
      </c>
      <c r="L356" s="95">
        <v>32.36</v>
      </c>
      <c r="M356" s="12">
        <f t="shared" si="74"/>
        <v>-87.978986402966626</v>
      </c>
      <c r="N356" s="205">
        <f>D356/D382*100</f>
        <v>0.63004521772916711</v>
      </c>
    </row>
    <row r="357" spans="1:14" ht="14.25" thickBot="1">
      <c r="A357" s="256"/>
      <c r="B357" s="192" t="s">
        <v>21</v>
      </c>
      <c r="C357" s="95"/>
      <c r="D357" s="95"/>
      <c r="E357" s="95">
        <v>2.2000000000000002</v>
      </c>
      <c r="F357" s="12">
        <f>(D357-E357)/E357*100</f>
        <v>-100</v>
      </c>
      <c r="G357" s="95"/>
      <c r="H357" s="95"/>
      <c r="I357" s="95"/>
      <c r="J357" s="95"/>
      <c r="K357" s="95"/>
      <c r="L357" s="95">
        <v>0.35</v>
      </c>
      <c r="M357" s="12"/>
      <c r="N357" s="205">
        <f>D357/D383*100</f>
        <v>0</v>
      </c>
    </row>
    <row r="358" spans="1:14" ht="14.25" thickBot="1">
      <c r="A358" s="256"/>
      <c r="B358" s="192" t="s">
        <v>22</v>
      </c>
      <c r="C358" s="95"/>
      <c r="D358" s="95">
        <v>0.36</v>
      </c>
      <c r="E358" s="95">
        <v>6.2E-2</v>
      </c>
      <c r="F358" s="12">
        <f>(D358-E358)/E358*100</f>
        <v>480.64516129032262</v>
      </c>
      <c r="G358" s="95">
        <v>50</v>
      </c>
      <c r="H358" s="95">
        <v>678.01</v>
      </c>
      <c r="I358" s="95">
        <v>2</v>
      </c>
      <c r="J358" s="95"/>
      <c r="K358" s="95">
        <v>0.38</v>
      </c>
      <c r="L358" s="95"/>
      <c r="M358" s="12"/>
      <c r="N358" s="205">
        <f>D358/D384*100</f>
        <v>0.23965766659816007</v>
      </c>
    </row>
    <row r="359" spans="1:14" ht="14.25" thickBot="1">
      <c r="A359" s="256"/>
      <c r="B359" s="192" t="s">
        <v>23</v>
      </c>
      <c r="C359" s="95"/>
      <c r="D359" s="95"/>
      <c r="E359" s="95"/>
      <c r="F359" s="12"/>
      <c r="G359" s="95"/>
      <c r="H359" s="95"/>
      <c r="I359" s="95"/>
      <c r="J359" s="95"/>
      <c r="K359" s="95"/>
      <c r="L359" s="95"/>
      <c r="M359" s="12"/>
      <c r="N359" s="205"/>
    </row>
    <row r="360" spans="1:14" ht="14.25" thickBot="1">
      <c r="A360" s="256"/>
      <c r="B360" s="192" t="s">
        <v>24</v>
      </c>
      <c r="C360" s="95">
        <v>3.02</v>
      </c>
      <c r="D360" s="95">
        <v>4.22</v>
      </c>
      <c r="E360" s="95">
        <v>4.5199999999999996</v>
      </c>
      <c r="F360" s="12">
        <f>(D360-E360)/E360*100</f>
        <v>-6.6371681415929169</v>
      </c>
      <c r="G360" s="95">
        <v>5</v>
      </c>
      <c r="H360" s="95">
        <v>2455</v>
      </c>
      <c r="I360" s="95">
        <v>9</v>
      </c>
      <c r="J360" s="95">
        <v>1.98</v>
      </c>
      <c r="K360" s="95">
        <v>2.38</v>
      </c>
      <c r="L360" s="95">
        <v>1.24</v>
      </c>
      <c r="M360" s="12">
        <f>(K360-L360)/L360*100</f>
        <v>91.935483870967744</v>
      </c>
      <c r="N360" s="205">
        <f>D360/D386*100</f>
        <v>0.52478796271913264</v>
      </c>
    </row>
    <row r="361" spans="1:14" ht="14.25" thickBot="1">
      <c r="A361" s="256"/>
      <c r="B361" s="192" t="s">
        <v>25</v>
      </c>
      <c r="C361" s="95"/>
      <c r="D361" s="95">
        <v>1241.67</v>
      </c>
      <c r="E361" s="95">
        <v>1272.54</v>
      </c>
      <c r="F361" s="12">
        <f>(D361-E361)/E361*100</f>
        <v>-2.42585694752227</v>
      </c>
      <c r="G361" s="95">
        <v>165</v>
      </c>
      <c r="H361" s="95">
        <v>15256.53</v>
      </c>
      <c r="I361" s="95">
        <v>32</v>
      </c>
      <c r="J361" s="95">
        <v>29.7</v>
      </c>
      <c r="K361" s="95">
        <v>442.83</v>
      </c>
      <c r="L361" s="95">
        <v>499.86</v>
      </c>
      <c r="M361" s="12">
        <f>(K361-L361)/L361*100</f>
        <v>-11.40919457448086</v>
      </c>
      <c r="N361" s="205">
        <f>D361/D387*100</f>
        <v>28.303179508482163</v>
      </c>
    </row>
    <row r="362" spans="1:14" ht="14.25" thickBot="1">
      <c r="A362" s="256"/>
      <c r="B362" s="192" t="s">
        <v>26</v>
      </c>
      <c r="C362" s="95">
        <v>1.4999999999999999E-2</v>
      </c>
      <c r="D362" s="95">
        <v>10.39</v>
      </c>
      <c r="E362" s="95">
        <v>2.08</v>
      </c>
      <c r="F362" s="12">
        <f>(D362-E362)/E362*100</f>
        <v>399.51923076923077</v>
      </c>
      <c r="G362" s="95">
        <v>17</v>
      </c>
      <c r="H362" s="95">
        <v>15076.51</v>
      </c>
      <c r="I362" s="95">
        <v>3</v>
      </c>
      <c r="J362" s="95">
        <v>0</v>
      </c>
      <c r="K362" s="95">
        <v>6.26</v>
      </c>
      <c r="L362" s="95">
        <v>2.29</v>
      </c>
      <c r="M362" s="12">
        <f>(K362-L362)/L362*100</f>
        <v>173.36244541484714</v>
      </c>
      <c r="N362" s="205">
        <f>D362/D388*100</f>
        <v>0.61379104678076046</v>
      </c>
    </row>
    <row r="363" spans="1:14" ht="14.25" thickBot="1">
      <c r="A363" s="256"/>
      <c r="B363" s="192" t="s">
        <v>27</v>
      </c>
      <c r="C363" s="95"/>
      <c r="D363" s="95"/>
      <c r="E363" s="95"/>
      <c r="F363" s="12" t="e">
        <f>(D363-E363)/E363*100</f>
        <v>#DIV/0!</v>
      </c>
      <c r="G363" s="95"/>
      <c r="H363" s="95"/>
      <c r="I363" s="95"/>
      <c r="J363" s="95"/>
      <c r="K363" s="95"/>
      <c r="L363" s="95"/>
      <c r="M363" s="12" t="e">
        <f>(K363-L363)/L363*100</f>
        <v>#DIV/0!</v>
      </c>
      <c r="N363" s="205">
        <f>D363/D389*100</f>
        <v>0</v>
      </c>
    </row>
    <row r="364" spans="1:14" ht="14.25" thickBot="1">
      <c r="A364" s="256"/>
      <c r="B364" s="14" t="s">
        <v>28</v>
      </c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12"/>
      <c r="N364" s="205"/>
    </row>
    <row r="365" spans="1:14" ht="14.25" thickBot="1">
      <c r="A365" s="256"/>
      <c r="B365" s="14" t="s">
        <v>29</v>
      </c>
      <c r="C365" s="34"/>
      <c r="D365" s="34"/>
      <c r="E365" s="34"/>
      <c r="F365" s="12"/>
      <c r="G365" s="34"/>
      <c r="H365" s="34"/>
      <c r="I365" s="34"/>
      <c r="J365" s="34"/>
      <c r="K365" s="34"/>
      <c r="L365" s="34"/>
      <c r="M365" s="12"/>
      <c r="N365" s="205"/>
    </row>
    <row r="366" spans="1:14" ht="14.25" thickBot="1">
      <c r="A366" s="256"/>
      <c r="B366" s="14" t="s">
        <v>30</v>
      </c>
      <c r="C366" s="34"/>
      <c r="D366" s="34"/>
      <c r="E366" s="34"/>
      <c r="F366" s="12"/>
      <c r="G366" s="34"/>
      <c r="H366" s="34"/>
      <c r="I366" s="34"/>
      <c r="J366" s="34"/>
      <c r="K366" s="34"/>
      <c r="L366" s="34"/>
      <c r="M366" s="12"/>
      <c r="N366" s="205"/>
    </row>
    <row r="367" spans="1:14" ht="14.25" thickBot="1">
      <c r="A367" s="257"/>
      <c r="B367" s="15" t="s">
        <v>31</v>
      </c>
      <c r="C367" s="16">
        <f t="shared" ref="C367:L367" si="75">C355+C357+C358+C359+C360+C361+C362+C363</f>
        <v>12.715</v>
      </c>
      <c r="D367" s="16">
        <f t="shared" si="75"/>
        <v>1334.4600000000003</v>
      </c>
      <c r="E367" s="16">
        <f t="shared" si="75"/>
        <v>1361.492</v>
      </c>
      <c r="F367" s="17">
        <f>(D367-E367)/E367*100</f>
        <v>-1.9854688826669342</v>
      </c>
      <c r="G367" s="16">
        <f t="shared" si="75"/>
        <v>943</v>
      </c>
      <c r="H367" s="16">
        <f t="shared" si="75"/>
        <v>97323.03</v>
      </c>
      <c r="I367" s="16">
        <f t="shared" si="75"/>
        <v>106</v>
      </c>
      <c r="J367" s="16">
        <f t="shared" si="75"/>
        <v>32.450000000000003</v>
      </c>
      <c r="K367" s="16">
        <f t="shared" si="75"/>
        <v>486.5</v>
      </c>
      <c r="L367" s="16">
        <f t="shared" si="75"/>
        <v>565.19999999999993</v>
      </c>
      <c r="M367" s="17">
        <f>(K367-L367)/L367*100</f>
        <v>-13.924274593064393</v>
      </c>
      <c r="N367" s="206">
        <f>D367/D393*100</f>
        <v>7.6054563291331299</v>
      </c>
    </row>
    <row r="368" spans="1:14" ht="14.25" thickTop="1">
      <c r="A368" s="271" t="s">
        <v>44</v>
      </c>
      <c r="B368" s="18" t="s">
        <v>19</v>
      </c>
      <c r="C368" s="34"/>
      <c r="D368" s="34"/>
      <c r="E368" s="34"/>
      <c r="F368" s="200"/>
      <c r="G368" s="34"/>
      <c r="H368" s="34"/>
      <c r="I368" s="34"/>
      <c r="J368" s="34"/>
      <c r="K368" s="34"/>
      <c r="L368" s="34"/>
      <c r="M368" s="200"/>
      <c r="N368" s="209"/>
    </row>
    <row r="369" spans="1:14">
      <c r="A369" s="272"/>
      <c r="B369" s="192" t="s">
        <v>20</v>
      </c>
      <c r="C369" s="34"/>
      <c r="D369" s="34"/>
      <c r="E369" s="34"/>
      <c r="F369" s="12"/>
      <c r="G369" s="34"/>
      <c r="H369" s="34"/>
      <c r="I369" s="34"/>
      <c r="J369" s="34"/>
      <c r="K369" s="34"/>
      <c r="L369" s="34"/>
      <c r="M369" s="12"/>
      <c r="N369" s="209"/>
    </row>
    <row r="370" spans="1:14">
      <c r="A370" s="272"/>
      <c r="B370" s="192" t="s">
        <v>21</v>
      </c>
      <c r="C370" s="34"/>
      <c r="D370" s="34"/>
      <c r="E370" s="34"/>
      <c r="F370" s="12"/>
      <c r="G370" s="34"/>
      <c r="H370" s="34"/>
      <c r="I370" s="34"/>
      <c r="J370" s="34"/>
      <c r="K370" s="34"/>
      <c r="L370" s="34"/>
      <c r="M370" s="12"/>
      <c r="N370" s="209"/>
    </row>
    <row r="371" spans="1:14">
      <c r="A371" s="272"/>
      <c r="B371" s="192" t="s">
        <v>22</v>
      </c>
      <c r="C371" s="34"/>
      <c r="D371" s="34"/>
      <c r="E371" s="34"/>
      <c r="F371" s="12"/>
      <c r="G371" s="34"/>
      <c r="H371" s="34"/>
      <c r="I371" s="34"/>
      <c r="J371" s="34"/>
      <c r="K371" s="34"/>
      <c r="L371" s="34"/>
      <c r="M371" s="12"/>
      <c r="N371" s="209"/>
    </row>
    <row r="372" spans="1:14">
      <c r="A372" s="272"/>
      <c r="B372" s="192" t="s">
        <v>23</v>
      </c>
      <c r="C372" s="34"/>
      <c r="D372" s="34"/>
      <c r="E372" s="34"/>
      <c r="F372" s="12"/>
      <c r="G372" s="34"/>
      <c r="H372" s="34"/>
      <c r="I372" s="34"/>
      <c r="J372" s="34"/>
      <c r="K372" s="34"/>
      <c r="L372" s="34"/>
      <c r="M372" s="12"/>
      <c r="N372" s="209"/>
    </row>
    <row r="373" spans="1:14">
      <c r="A373" s="272"/>
      <c r="B373" s="192" t="s">
        <v>24</v>
      </c>
      <c r="C373" s="34"/>
      <c r="D373" s="34"/>
      <c r="E373" s="34"/>
      <c r="F373" s="12"/>
      <c r="G373" s="34"/>
      <c r="H373" s="34"/>
      <c r="I373" s="34"/>
      <c r="J373" s="34"/>
      <c r="K373" s="34"/>
      <c r="L373" s="34"/>
      <c r="M373" s="12"/>
      <c r="N373" s="209"/>
    </row>
    <row r="374" spans="1:14">
      <c r="A374" s="272"/>
      <c r="B374" s="192" t="s">
        <v>25</v>
      </c>
      <c r="C374" s="33"/>
      <c r="D374" s="33"/>
      <c r="E374" s="33">
        <v>664</v>
      </c>
      <c r="F374" s="12">
        <f>(D374-E374)/E374*100</f>
        <v>-100</v>
      </c>
      <c r="G374" s="33"/>
      <c r="H374" s="33"/>
      <c r="I374" s="33"/>
      <c r="J374" s="33"/>
      <c r="K374" s="33"/>
      <c r="L374" s="33"/>
      <c r="M374" s="12" t="e">
        <f>(K374-L374)/L374*100</f>
        <v>#DIV/0!</v>
      </c>
      <c r="N374" s="209">
        <f>D374/D387*100</f>
        <v>0</v>
      </c>
    </row>
    <row r="375" spans="1:14">
      <c r="A375" s="272"/>
      <c r="B375" s="192" t="s">
        <v>26</v>
      </c>
      <c r="C375" s="34"/>
      <c r="D375" s="34"/>
      <c r="E375" s="34"/>
      <c r="F375" s="12"/>
      <c r="G375" s="34"/>
      <c r="H375" s="34"/>
      <c r="I375" s="34"/>
      <c r="J375" s="34"/>
      <c r="K375" s="34"/>
      <c r="L375" s="34"/>
      <c r="M375" s="12"/>
      <c r="N375" s="209"/>
    </row>
    <row r="376" spans="1:14">
      <c r="A376" s="272"/>
      <c r="B376" s="192" t="s">
        <v>27</v>
      </c>
      <c r="C376" s="34"/>
      <c r="D376" s="34"/>
      <c r="E376" s="34"/>
      <c r="F376" s="12"/>
      <c r="G376" s="34"/>
      <c r="H376" s="34"/>
      <c r="I376" s="34"/>
      <c r="J376" s="34"/>
      <c r="K376" s="34"/>
      <c r="L376" s="34"/>
      <c r="M376" s="12"/>
      <c r="N376" s="209"/>
    </row>
    <row r="377" spans="1:14">
      <c r="A377" s="272"/>
      <c r="B377" s="14" t="s">
        <v>28</v>
      </c>
      <c r="C377" s="34"/>
      <c r="D377" s="34"/>
      <c r="E377" s="34"/>
      <c r="F377" s="12"/>
      <c r="G377" s="34"/>
      <c r="H377" s="34"/>
      <c r="I377" s="34"/>
      <c r="J377" s="34"/>
      <c r="K377" s="34"/>
      <c r="L377" s="34"/>
      <c r="M377" s="12"/>
      <c r="N377" s="209"/>
    </row>
    <row r="378" spans="1:14">
      <c r="A378" s="272"/>
      <c r="B378" s="14" t="s">
        <v>29</v>
      </c>
      <c r="C378" s="34"/>
      <c r="D378" s="34"/>
      <c r="E378" s="34"/>
      <c r="F378" s="12"/>
      <c r="G378" s="34"/>
      <c r="H378" s="34"/>
      <c r="I378" s="34"/>
      <c r="J378" s="34"/>
      <c r="K378" s="34"/>
      <c r="L378" s="34"/>
      <c r="M378" s="12"/>
      <c r="N378" s="209"/>
    </row>
    <row r="379" spans="1:14">
      <c r="A379" s="272"/>
      <c r="B379" s="14" t="s">
        <v>30</v>
      </c>
      <c r="C379" s="34"/>
      <c r="D379" s="34"/>
      <c r="E379" s="34"/>
      <c r="F379" s="12"/>
      <c r="G379" s="34"/>
      <c r="H379" s="34"/>
      <c r="I379" s="34"/>
      <c r="J379" s="34"/>
      <c r="K379" s="34"/>
      <c r="L379" s="34"/>
      <c r="M379" s="12"/>
      <c r="N379" s="209"/>
    </row>
    <row r="380" spans="1:14" ht="14.25" thickBot="1">
      <c r="A380" s="269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664</v>
      </c>
      <c r="F380" s="17">
        <f t="shared" ref="F380:F393" si="77">(D380-E380)/E380*100</f>
        <v>-100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7" t="e">
        <f>(K380-L380)/L380*100</f>
        <v>#DIV/0!</v>
      </c>
      <c r="N380" s="206">
        <f>D380/D393*100</f>
        <v>0</v>
      </c>
    </row>
    <row r="381" spans="1:14" ht="15" thickTop="1" thickBot="1">
      <c r="A381" s="268" t="s">
        <v>48</v>
      </c>
      <c r="B381" s="194" t="s">
        <v>19</v>
      </c>
      <c r="C381" s="32">
        <f t="shared" ref="C381:L392" si="78">C225+C238+C251+C264+C277+C290+C303+C316+C329+C342+C355+C368</f>
        <v>1197.6770390000004</v>
      </c>
      <c r="D381" s="32">
        <f t="shared" si="78"/>
        <v>9732.7034370000019</v>
      </c>
      <c r="E381" s="32">
        <f t="shared" si="78"/>
        <v>11355.994512000001</v>
      </c>
      <c r="F381" s="26">
        <f t="shared" si="77"/>
        <v>-14.294574317420198</v>
      </c>
      <c r="G381" s="32">
        <f t="shared" si="78"/>
        <v>70347</v>
      </c>
      <c r="H381" s="32">
        <f t="shared" si="78"/>
        <v>6881344.947518006</v>
      </c>
      <c r="I381" s="32">
        <f t="shared" si="78"/>
        <v>7700</v>
      </c>
      <c r="J381" s="32">
        <f t="shared" si="78"/>
        <v>448.27918499999981</v>
      </c>
      <c r="K381" s="32">
        <f t="shared" si="78"/>
        <v>5409.1607619999986</v>
      </c>
      <c r="L381" s="32">
        <f t="shared" si="78"/>
        <v>6075.2713302238772</v>
      </c>
      <c r="M381" s="26">
        <f t="shared" ref="M381:M393" si="79">(K381-L381)/L381*100</f>
        <v>-10.964293313288643</v>
      </c>
      <c r="N381" s="208">
        <f>D381/D393*100</f>
        <v>55.469366601102635</v>
      </c>
    </row>
    <row r="382" spans="1:14" ht="14.25" thickBot="1">
      <c r="A382" s="256"/>
      <c r="B382" s="192" t="s">
        <v>20</v>
      </c>
      <c r="C382" s="32">
        <f t="shared" si="78"/>
        <v>419.900778</v>
      </c>
      <c r="D382" s="32">
        <f t="shared" si="78"/>
        <v>2726.7884139999996</v>
      </c>
      <c r="E382" s="32">
        <f t="shared" si="78"/>
        <v>2688.0070109999997</v>
      </c>
      <c r="F382" s="12">
        <f t="shared" si="77"/>
        <v>1.4427567651905935</v>
      </c>
      <c r="G382" s="32">
        <f t="shared" si="78"/>
        <v>31748</v>
      </c>
      <c r="H382" s="32">
        <f t="shared" si="78"/>
        <v>634852.6</v>
      </c>
      <c r="I382" s="32">
        <f t="shared" si="78"/>
        <v>3156</v>
      </c>
      <c r="J382" s="32">
        <f t="shared" si="78"/>
        <v>182.84521500000005</v>
      </c>
      <c r="K382" s="32">
        <f t="shared" si="78"/>
        <v>1853.066276</v>
      </c>
      <c r="L382" s="32">
        <f t="shared" si="78"/>
        <v>2087.4168269980469</v>
      </c>
      <c r="M382" s="12">
        <f t="shared" si="79"/>
        <v>-11.226821014711794</v>
      </c>
      <c r="N382" s="205">
        <f>D382/D393*100</f>
        <v>15.540720742070338</v>
      </c>
    </row>
    <row r="383" spans="1:14" ht="14.25" thickBot="1">
      <c r="A383" s="256"/>
      <c r="B383" s="192" t="s">
        <v>21</v>
      </c>
      <c r="C383" s="32">
        <f t="shared" si="78"/>
        <v>11.619759999999939</v>
      </c>
      <c r="D383" s="32">
        <f t="shared" si="78"/>
        <v>704.07247999999981</v>
      </c>
      <c r="E383" s="32">
        <f t="shared" si="78"/>
        <v>248.56271600000002</v>
      </c>
      <c r="F383" s="12">
        <f t="shared" si="77"/>
        <v>183.25747776267448</v>
      </c>
      <c r="G383" s="32">
        <f t="shared" si="78"/>
        <v>834</v>
      </c>
      <c r="H383" s="32">
        <f t="shared" si="78"/>
        <v>358409.29988600005</v>
      </c>
      <c r="I383" s="32">
        <f t="shared" si="78"/>
        <v>41</v>
      </c>
      <c r="J383" s="32">
        <f t="shared" si="78"/>
        <v>7.4559280000000285</v>
      </c>
      <c r="K383" s="32">
        <f t="shared" si="78"/>
        <v>500.48667700000004</v>
      </c>
      <c r="L383" s="32">
        <f t="shared" si="78"/>
        <v>33.880000000000003</v>
      </c>
      <c r="M383" s="12">
        <f t="shared" si="79"/>
        <v>1377.2334031877215</v>
      </c>
      <c r="N383" s="205">
        <f>D383/D393*100</f>
        <v>4.0127036398127007</v>
      </c>
    </row>
    <row r="384" spans="1:14" ht="14.25" thickBot="1">
      <c r="A384" s="256"/>
      <c r="B384" s="192" t="s">
        <v>22</v>
      </c>
      <c r="C384" s="32">
        <f t="shared" si="78"/>
        <v>12.887153000000001</v>
      </c>
      <c r="D384" s="32">
        <f t="shared" si="78"/>
        <v>150.21426400000001</v>
      </c>
      <c r="E384" s="32">
        <f t="shared" si="78"/>
        <v>110.443348</v>
      </c>
      <c r="F384" s="12">
        <f t="shared" si="77"/>
        <v>36.010241196237565</v>
      </c>
      <c r="G384" s="32">
        <f t="shared" si="78"/>
        <v>10902</v>
      </c>
      <c r="H384" s="32">
        <f t="shared" si="78"/>
        <v>549648.23369999998</v>
      </c>
      <c r="I384" s="32">
        <f t="shared" si="78"/>
        <v>514</v>
      </c>
      <c r="J384" s="32">
        <f t="shared" si="78"/>
        <v>6.0941380000000018</v>
      </c>
      <c r="K384" s="32">
        <f t="shared" si="78"/>
        <v>70.939228999999997</v>
      </c>
      <c r="L384" s="32">
        <f t="shared" si="78"/>
        <v>43.979199999999999</v>
      </c>
      <c r="M384" s="12">
        <f t="shared" si="79"/>
        <v>61.301772201404304</v>
      </c>
      <c r="N384" s="205">
        <f>D384/D393*100</f>
        <v>0.85611260349869966</v>
      </c>
    </row>
    <row r="385" spans="1:14" ht="14.25" thickBot="1">
      <c r="A385" s="256"/>
      <c r="B385" s="192" t="s">
        <v>23</v>
      </c>
      <c r="C385" s="32">
        <f t="shared" si="78"/>
        <v>3.2556670000000003</v>
      </c>
      <c r="D385" s="32">
        <f t="shared" si="78"/>
        <v>42.672088000000002</v>
      </c>
      <c r="E385" s="32">
        <f t="shared" si="78"/>
        <v>36.66039</v>
      </c>
      <c r="F385" s="12">
        <f t="shared" si="77"/>
        <v>16.398347098871568</v>
      </c>
      <c r="G385" s="32">
        <f t="shared" si="78"/>
        <v>2328</v>
      </c>
      <c r="H385" s="32">
        <f t="shared" si="78"/>
        <v>238257.81592000002</v>
      </c>
      <c r="I385" s="32">
        <f t="shared" si="78"/>
        <v>0</v>
      </c>
      <c r="J385" s="32">
        <f t="shared" si="78"/>
        <v>0</v>
      </c>
      <c r="K385" s="32">
        <f t="shared" si="78"/>
        <v>0</v>
      </c>
      <c r="L385" s="32">
        <f t="shared" si="78"/>
        <v>1.6400000000000001</v>
      </c>
      <c r="M385" s="12">
        <f t="shared" si="79"/>
        <v>-100</v>
      </c>
      <c r="N385" s="205">
        <f>D385/D393*100</f>
        <v>0.24320002229885185</v>
      </c>
    </row>
    <row r="386" spans="1:14" ht="14.25" thickBot="1">
      <c r="A386" s="256"/>
      <c r="B386" s="192" t="s">
        <v>24</v>
      </c>
      <c r="C386" s="32">
        <f t="shared" si="78"/>
        <v>70.289577000000008</v>
      </c>
      <c r="D386" s="32">
        <f t="shared" si="78"/>
        <v>804.13429800000017</v>
      </c>
      <c r="E386" s="32">
        <f t="shared" si="78"/>
        <v>724.14967000000001</v>
      </c>
      <c r="F386" s="12">
        <f t="shared" si="77"/>
        <v>11.04531719250803</v>
      </c>
      <c r="G386" s="32">
        <f t="shared" si="78"/>
        <v>1394</v>
      </c>
      <c r="H386" s="32">
        <f t="shared" si="78"/>
        <v>949997.32630000007</v>
      </c>
      <c r="I386" s="32">
        <f t="shared" si="78"/>
        <v>526</v>
      </c>
      <c r="J386" s="32">
        <f t="shared" si="78"/>
        <v>18.513696999999993</v>
      </c>
      <c r="K386" s="32">
        <f t="shared" si="78"/>
        <v>343.23979099999997</v>
      </c>
      <c r="L386" s="32">
        <f t="shared" si="78"/>
        <v>328.20430500000003</v>
      </c>
      <c r="M386" s="12">
        <f t="shared" si="79"/>
        <v>4.5811361310449401</v>
      </c>
      <c r="N386" s="205">
        <f>D386/D393*100</f>
        <v>4.5829835935113277</v>
      </c>
    </row>
    <row r="387" spans="1:14" ht="14.25" thickBot="1">
      <c r="A387" s="256"/>
      <c r="B387" s="192" t="s">
        <v>25</v>
      </c>
      <c r="C387" s="32">
        <f t="shared" si="78"/>
        <v>54.138520000000099</v>
      </c>
      <c r="D387" s="32">
        <f t="shared" si="78"/>
        <v>4387.0336180000013</v>
      </c>
      <c r="E387" s="32">
        <f t="shared" si="78"/>
        <v>4725.0210000000006</v>
      </c>
      <c r="F387" s="12">
        <f t="shared" si="77"/>
        <v>-7.1531403140853618</v>
      </c>
      <c r="G387" s="32">
        <f t="shared" si="78"/>
        <v>1088</v>
      </c>
      <c r="H387" s="32">
        <f t="shared" si="78"/>
        <v>144902.00150000001</v>
      </c>
      <c r="I387" s="32">
        <f t="shared" si="78"/>
        <v>3119</v>
      </c>
      <c r="J387" s="32">
        <f t="shared" si="78"/>
        <v>394.49524500000001</v>
      </c>
      <c r="K387" s="32">
        <f t="shared" si="78"/>
        <v>1924.4444119999998</v>
      </c>
      <c r="L387" s="32">
        <f t="shared" si="78"/>
        <v>1025.92</v>
      </c>
      <c r="M387" s="12">
        <f t="shared" si="79"/>
        <v>87.582307782283181</v>
      </c>
      <c r="N387" s="205">
        <f>D387/D393*100</f>
        <v>25.002916982253431</v>
      </c>
    </row>
    <row r="388" spans="1:14" ht="14.25" thickBot="1">
      <c r="A388" s="256"/>
      <c r="B388" s="192" t="s">
        <v>26</v>
      </c>
      <c r="C388" s="32">
        <f t="shared" si="78"/>
        <v>105.41266300000004</v>
      </c>
      <c r="D388" s="32">
        <f t="shared" si="78"/>
        <v>1692.7584809999998</v>
      </c>
      <c r="E388" s="32">
        <f t="shared" si="78"/>
        <v>1378.575754</v>
      </c>
      <c r="F388" s="12">
        <f t="shared" si="77"/>
        <v>22.79038537333799</v>
      </c>
      <c r="G388" s="32">
        <f t="shared" si="78"/>
        <v>105926</v>
      </c>
      <c r="H388" s="32">
        <f t="shared" si="78"/>
        <v>12674245.519999998</v>
      </c>
      <c r="I388" s="32">
        <f t="shared" si="78"/>
        <v>1489</v>
      </c>
      <c r="J388" s="32">
        <f t="shared" si="78"/>
        <v>35.303442999999973</v>
      </c>
      <c r="K388" s="32">
        <f t="shared" si="78"/>
        <v>508.54263799999995</v>
      </c>
      <c r="L388" s="32">
        <f t="shared" si="78"/>
        <v>487.57080100000002</v>
      </c>
      <c r="M388" s="12">
        <f t="shared" si="79"/>
        <v>4.3012905934865318</v>
      </c>
      <c r="N388" s="205">
        <f>D388/D393*100</f>
        <v>9.6474983911209247</v>
      </c>
    </row>
    <row r="389" spans="1:14" ht="14.25" thickBot="1">
      <c r="A389" s="256"/>
      <c r="B389" s="192" t="s">
        <v>27</v>
      </c>
      <c r="C389" s="32">
        <f t="shared" si="78"/>
        <v>2.2770380000000001</v>
      </c>
      <c r="D389" s="32">
        <f t="shared" si="78"/>
        <v>32.498541000000003</v>
      </c>
      <c r="E389" s="32">
        <f t="shared" si="78"/>
        <v>5.2106089999999998</v>
      </c>
      <c r="F389" s="12">
        <f t="shared" si="77"/>
        <v>523.69947543559704</v>
      </c>
      <c r="G389" s="32">
        <f t="shared" si="78"/>
        <v>39</v>
      </c>
      <c r="H389" s="32">
        <f t="shared" si="78"/>
        <v>22200.418140000002</v>
      </c>
      <c r="I389" s="32">
        <f t="shared" si="78"/>
        <v>2</v>
      </c>
      <c r="J389" s="32">
        <f t="shared" si="78"/>
        <v>0</v>
      </c>
      <c r="K389" s="32">
        <f t="shared" si="78"/>
        <v>0.06</v>
      </c>
      <c r="L389" s="32">
        <f t="shared" si="78"/>
        <v>0.94</v>
      </c>
      <c r="M389" s="12">
        <f t="shared" si="79"/>
        <v>-93.617021276595736</v>
      </c>
      <c r="N389" s="205">
        <f>D389/D393*100</f>
        <v>0.18521816640142266</v>
      </c>
    </row>
    <row r="390" spans="1:14" ht="14.25" thickBot="1">
      <c r="A390" s="256"/>
      <c r="B390" s="14" t="s">
        <v>28</v>
      </c>
      <c r="C390" s="32">
        <f t="shared" si="78"/>
        <v>0</v>
      </c>
      <c r="D390" s="32">
        <f t="shared" si="78"/>
        <v>0</v>
      </c>
      <c r="E390" s="32">
        <f t="shared" si="78"/>
        <v>0</v>
      </c>
      <c r="F390" s="12" t="e">
        <f t="shared" si="77"/>
        <v>#DIV/0!</v>
      </c>
      <c r="G390" s="32">
        <f t="shared" si="78"/>
        <v>0</v>
      </c>
      <c r="H390" s="32">
        <f t="shared" si="78"/>
        <v>0</v>
      </c>
      <c r="I390" s="32">
        <f t="shared" si="78"/>
        <v>0</v>
      </c>
      <c r="J390" s="32">
        <f t="shared" si="78"/>
        <v>0</v>
      </c>
      <c r="K390" s="32">
        <f t="shared" si="78"/>
        <v>0</v>
      </c>
      <c r="L390" s="32">
        <f t="shared" si="78"/>
        <v>0</v>
      </c>
      <c r="M390" s="12" t="e">
        <f t="shared" si="79"/>
        <v>#DIV/0!</v>
      </c>
      <c r="N390" s="205">
        <f>D390/D393*100</f>
        <v>0</v>
      </c>
    </row>
    <row r="391" spans="1:14" ht="14.25" thickBot="1">
      <c r="A391" s="256"/>
      <c r="B391" s="14" t="s">
        <v>29</v>
      </c>
      <c r="C391" s="32">
        <f t="shared" si="78"/>
        <v>0</v>
      </c>
      <c r="D391" s="32">
        <f t="shared" si="78"/>
        <v>6.1534770000000005</v>
      </c>
      <c r="E391" s="32">
        <f t="shared" si="78"/>
        <v>4.2866040000000005</v>
      </c>
      <c r="F391" s="12">
        <f t="shared" si="77"/>
        <v>43.551328744152705</v>
      </c>
      <c r="G391" s="32">
        <f t="shared" si="78"/>
        <v>4</v>
      </c>
      <c r="H391" s="32">
        <f t="shared" si="78"/>
        <v>3761.6504</v>
      </c>
      <c r="I391" s="32">
        <f t="shared" si="78"/>
        <v>0</v>
      </c>
      <c r="J391" s="32">
        <v>0</v>
      </c>
      <c r="K391" s="32">
        <f>K235+K248+K261+K274+K287+K300+K313+K326+K339+K352+K365+K378</f>
        <v>0</v>
      </c>
      <c r="L391" s="32">
        <f>L235+L248+L261+L274+L287+L300+L313+L326+L339+L352+L365+L378</f>
        <v>0</v>
      </c>
      <c r="M391" s="12" t="e">
        <f t="shared" si="79"/>
        <v>#DIV/0!</v>
      </c>
      <c r="N391" s="205">
        <f>D391/D393*100</f>
        <v>3.5070365987609327E-2</v>
      </c>
    </row>
    <row r="392" spans="1:14" ht="14.25" thickBot="1">
      <c r="A392" s="256"/>
      <c r="B392" s="14" t="s">
        <v>30</v>
      </c>
      <c r="C392" s="32">
        <f t="shared" si="78"/>
        <v>2.2770380000000001</v>
      </c>
      <c r="D392" s="32">
        <f t="shared" si="78"/>
        <v>24.977278999999999</v>
      </c>
      <c r="E392" s="32">
        <f t="shared" si="78"/>
        <v>0</v>
      </c>
      <c r="F392" s="12" t="e">
        <f t="shared" si="77"/>
        <v>#DIV/0!</v>
      </c>
      <c r="G392" s="32">
        <f t="shared" si="78"/>
        <v>23</v>
      </c>
      <c r="H392" s="32">
        <f t="shared" si="78"/>
        <v>16709.527739999998</v>
      </c>
      <c r="I392" s="32">
        <f t="shared" si="78"/>
        <v>0</v>
      </c>
      <c r="J392" s="32">
        <f t="shared" si="78"/>
        <v>0</v>
      </c>
      <c r="K392" s="32">
        <f t="shared" si="78"/>
        <v>0</v>
      </c>
      <c r="L392" s="32">
        <f t="shared" si="78"/>
        <v>0</v>
      </c>
      <c r="M392" s="12" t="e">
        <f t="shared" si="79"/>
        <v>#DIV/0!</v>
      </c>
      <c r="N392" s="205">
        <f>D392/D393*100</f>
        <v>0.14235241570003895</v>
      </c>
    </row>
    <row r="393" spans="1:14" ht="14.25" thickBot="1">
      <c r="A393" s="257"/>
      <c r="B393" s="15" t="s">
        <v>31</v>
      </c>
      <c r="C393" s="16">
        <f t="shared" ref="C393:L393" si="80">C381+C383+C384+C385+C386+C387+C388+C389</f>
        <v>1457.5574170000004</v>
      </c>
      <c r="D393" s="16">
        <f t="shared" si="80"/>
        <v>17546.087207000004</v>
      </c>
      <c r="E393" s="16">
        <f t="shared" si="80"/>
        <v>18584.617999000006</v>
      </c>
      <c r="F393" s="17">
        <f t="shared" si="77"/>
        <v>-5.5881201973367558</v>
      </c>
      <c r="G393" s="16">
        <f t="shared" si="80"/>
        <v>192858</v>
      </c>
      <c r="H393" s="16">
        <f t="shared" si="80"/>
        <v>21819005.562964007</v>
      </c>
      <c r="I393" s="16">
        <f t="shared" si="80"/>
        <v>13391</v>
      </c>
      <c r="J393" s="16">
        <f t="shared" si="80"/>
        <v>910.14163599999983</v>
      </c>
      <c r="K393" s="16">
        <f t="shared" si="80"/>
        <v>8756.8735089999973</v>
      </c>
      <c r="L393" s="16">
        <f t="shared" si="80"/>
        <v>7997.4056362238771</v>
      </c>
      <c r="M393" s="17">
        <f t="shared" si="79"/>
        <v>9.4964280583211345</v>
      </c>
      <c r="N393" s="206">
        <f>D393/D393*100</f>
        <v>100</v>
      </c>
    </row>
    <row r="394" spans="1:14" ht="14.25" thickTop="1"/>
    <row r="396" spans="1:14">
      <c r="A396" s="217" t="s">
        <v>124</v>
      </c>
      <c r="B396" s="217"/>
      <c r="C396" s="217"/>
      <c r="D396" s="217"/>
      <c r="E396" s="217"/>
      <c r="F396" s="217"/>
      <c r="G396" s="217"/>
      <c r="H396" s="217"/>
      <c r="I396" s="217"/>
      <c r="J396" s="217"/>
      <c r="K396" s="217"/>
      <c r="L396" s="217"/>
      <c r="M396" s="217"/>
      <c r="N396" s="217"/>
    </row>
    <row r="397" spans="1:14">
      <c r="A397" s="217"/>
      <c r="B397" s="217"/>
      <c r="C397" s="217"/>
      <c r="D397" s="217"/>
      <c r="E397" s="217"/>
      <c r="F397" s="217"/>
      <c r="G397" s="217"/>
      <c r="H397" s="217"/>
      <c r="I397" s="217"/>
      <c r="J397" s="217"/>
      <c r="K397" s="217"/>
      <c r="L397" s="217"/>
      <c r="M397" s="217"/>
      <c r="N397" s="217"/>
    </row>
    <row r="398" spans="1:14" ht="14.25" thickBot="1">
      <c r="A398" s="255" t="str">
        <f>A3</f>
        <v>财字3号表                                             （2021年1-11月）                                           单位：万元</v>
      </c>
      <c r="B398" s="255"/>
      <c r="C398" s="255"/>
      <c r="D398" s="255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</row>
    <row r="399" spans="1:14" ht="14.25" thickBot="1">
      <c r="A399" s="221" t="s">
        <v>2</v>
      </c>
      <c r="B399" s="37" t="s">
        <v>3</v>
      </c>
      <c r="C399" s="227" t="s">
        <v>4</v>
      </c>
      <c r="D399" s="227"/>
      <c r="E399" s="227"/>
      <c r="F399" s="259"/>
      <c r="G399" s="219" t="s">
        <v>5</v>
      </c>
      <c r="H399" s="259"/>
      <c r="I399" s="219" t="s">
        <v>6</v>
      </c>
      <c r="J399" s="228"/>
      <c r="K399" s="228"/>
      <c r="L399" s="228"/>
      <c r="M399" s="228"/>
      <c r="N399" s="224" t="s">
        <v>7</v>
      </c>
    </row>
    <row r="400" spans="1:14" ht="14.25" thickBot="1">
      <c r="A400" s="221"/>
      <c r="B400" s="24" t="s">
        <v>8</v>
      </c>
      <c r="C400" s="229" t="s">
        <v>9</v>
      </c>
      <c r="D400" s="229" t="s">
        <v>10</v>
      </c>
      <c r="E400" s="229" t="s">
        <v>11</v>
      </c>
      <c r="F400" s="153" t="s">
        <v>12</v>
      </c>
      <c r="G400" s="229" t="s">
        <v>13</v>
      </c>
      <c r="H400" s="229" t="s">
        <v>14</v>
      </c>
      <c r="I400" s="192" t="s">
        <v>13</v>
      </c>
      <c r="J400" s="260" t="s">
        <v>15</v>
      </c>
      <c r="K400" s="261"/>
      <c r="L400" s="262"/>
      <c r="M400" s="212" t="s">
        <v>12</v>
      </c>
      <c r="N400" s="225"/>
    </row>
    <row r="401" spans="1:14" ht="14.25" thickBot="1">
      <c r="A401" s="221"/>
      <c r="B401" s="38" t="s">
        <v>16</v>
      </c>
      <c r="C401" s="230"/>
      <c r="D401" s="230"/>
      <c r="E401" s="230"/>
      <c r="F401" s="202" t="s">
        <v>17</v>
      </c>
      <c r="G401" s="263"/>
      <c r="H401" s="263"/>
      <c r="I401" s="24" t="s">
        <v>18</v>
      </c>
      <c r="J401" s="193" t="s">
        <v>9</v>
      </c>
      <c r="K401" s="25" t="s">
        <v>10</v>
      </c>
      <c r="L401" s="193" t="s">
        <v>11</v>
      </c>
      <c r="M401" s="153" t="s">
        <v>17</v>
      </c>
      <c r="N401" s="211" t="s">
        <v>17</v>
      </c>
    </row>
    <row r="402" spans="1:14" ht="14.25" thickBot="1">
      <c r="A402" s="221"/>
      <c r="B402" s="192" t="s">
        <v>19</v>
      </c>
      <c r="C402" s="71">
        <v>458.12080200000003</v>
      </c>
      <c r="D402" s="71">
        <v>3644.2227870000002</v>
      </c>
      <c r="E402" s="71">
        <v>3760.54</v>
      </c>
      <c r="F402" s="12">
        <f t="shared" ref="F402:F410" si="81">(D402-E402)/E402*100</f>
        <v>-3.0930986773176143</v>
      </c>
      <c r="G402" s="75">
        <v>28519</v>
      </c>
      <c r="H402" s="75">
        <v>2488562.4300000002</v>
      </c>
      <c r="I402" s="75">
        <v>2814</v>
      </c>
      <c r="J402" s="72">
        <v>169.30060500000013</v>
      </c>
      <c r="K402" s="72">
        <v>1912.004578</v>
      </c>
      <c r="L402" s="72">
        <v>1531.42</v>
      </c>
      <c r="M402" s="12">
        <f>+(K402-L402)/L402*100</f>
        <v>24.851744002298517</v>
      </c>
      <c r="N402" s="205">
        <f>D402/D506*100</f>
        <v>46.945778636274319</v>
      </c>
    </row>
    <row r="403" spans="1:14" ht="14.25" thickBot="1">
      <c r="A403" s="221"/>
      <c r="B403" s="192" t="s">
        <v>20</v>
      </c>
      <c r="C403" s="71">
        <v>171.500327</v>
      </c>
      <c r="D403" s="71">
        <v>1220.5104229999999</v>
      </c>
      <c r="E403" s="71">
        <v>1074.1400000000001</v>
      </c>
      <c r="F403" s="12">
        <f t="shared" si="81"/>
        <v>13.626754706090438</v>
      </c>
      <c r="G403" s="75">
        <v>15540</v>
      </c>
      <c r="H403" s="75">
        <v>310807.8</v>
      </c>
      <c r="I403" s="75">
        <v>1453</v>
      </c>
      <c r="J403" s="72">
        <v>72.548292999999944</v>
      </c>
      <c r="K403" s="72">
        <v>779.77987599999994</v>
      </c>
      <c r="L403" s="72">
        <v>588.79999999999995</v>
      </c>
      <c r="M403" s="12">
        <f t="shared" ref="M403:M409" si="82">+(K403-L403)/L403*100</f>
        <v>32.435440896739131</v>
      </c>
      <c r="N403" s="205">
        <f>D403/D507*100</f>
        <v>51.554028338764482</v>
      </c>
    </row>
    <row r="404" spans="1:14" ht="14.25" thickBot="1">
      <c r="A404" s="221"/>
      <c r="B404" s="192" t="s">
        <v>21</v>
      </c>
      <c r="C404" s="71">
        <v>4.6179120000001603</v>
      </c>
      <c r="D404" s="71">
        <v>534.02320299999997</v>
      </c>
      <c r="E404" s="71">
        <v>159.03</v>
      </c>
      <c r="F404" s="12">
        <f t="shared" si="81"/>
        <v>235.80029114003645</v>
      </c>
      <c r="G404" s="75">
        <v>325</v>
      </c>
      <c r="H404" s="75">
        <v>173941.84</v>
      </c>
      <c r="I404" s="75">
        <v>29</v>
      </c>
      <c r="J404" s="72">
        <v>4.7754400000000032</v>
      </c>
      <c r="K404" s="72">
        <v>394.665076</v>
      </c>
      <c r="L404" s="72">
        <v>58.89</v>
      </c>
      <c r="M404" s="12">
        <f t="shared" si="82"/>
        <v>570.17333333333329</v>
      </c>
      <c r="N404" s="205">
        <f>D404/D508*100</f>
        <v>86.777113641222115</v>
      </c>
    </row>
    <row r="405" spans="1:14" ht="14.25" thickBot="1">
      <c r="A405" s="221"/>
      <c r="B405" s="192" t="s">
        <v>22</v>
      </c>
      <c r="C405" s="71">
        <v>22.304433</v>
      </c>
      <c r="D405" s="71">
        <v>192.34054900000001</v>
      </c>
      <c r="E405" s="71">
        <v>235.75</v>
      </c>
      <c r="F405" s="12">
        <f t="shared" si="81"/>
        <v>-18.413340827147398</v>
      </c>
      <c r="G405" s="75">
        <v>18455</v>
      </c>
      <c r="H405" s="75">
        <v>317520.06</v>
      </c>
      <c r="I405" s="75">
        <v>1271</v>
      </c>
      <c r="J405" s="72">
        <v>5.9260500000000036</v>
      </c>
      <c r="K405" s="72">
        <v>151.13153600000001</v>
      </c>
      <c r="L405" s="72">
        <v>153.81</v>
      </c>
      <c r="M405" s="12">
        <f t="shared" si="82"/>
        <v>-1.7414108315454073</v>
      </c>
      <c r="N405" s="205">
        <f>D405/D509*100</f>
        <v>43.438151102494913</v>
      </c>
    </row>
    <row r="406" spans="1:14" ht="14.25" thickBot="1">
      <c r="A406" s="221"/>
      <c r="B406" s="192" t="s">
        <v>23</v>
      </c>
      <c r="C406" s="71">
        <v>0.375473</v>
      </c>
      <c r="D406" s="71">
        <v>12.539809999999999</v>
      </c>
      <c r="E406" s="71">
        <v>11.81</v>
      </c>
      <c r="F406" s="12">
        <f t="shared" si="81"/>
        <v>6.1795935647756028</v>
      </c>
      <c r="G406" s="75">
        <v>386</v>
      </c>
      <c r="H406" s="75">
        <v>887</v>
      </c>
      <c r="I406" s="75">
        <v>1</v>
      </c>
      <c r="J406" s="72">
        <v>3.9772799999999999</v>
      </c>
      <c r="K406" s="72">
        <v>3.9772799999999999</v>
      </c>
      <c r="L406" s="72">
        <v>7.38</v>
      </c>
      <c r="M406" s="12">
        <f t="shared" si="82"/>
        <v>-46.107317073170734</v>
      </c>
      <c r="N406" s="205">
        <f>D406/D510*100</f>
        <v>88.273969948945336</v>
      </c>
    </row>
    <row r="407" spans="1:14" ht="14.25" thickBot="1">
      <c r="A407" s="221"/>
      <c r="B407" s="192" t="s">
        <v>24</v>
      </c>
      <c r="C407" s="71">
        <v>11.923416</v>
      </c>
      <c r="D407" s="71">
        <v>204.433964</v>
      </c>
      <c r="E407" s="71">
        <v>126.82</v>
      </c>
      <c r="F407" s="12">
        <f t="shared" si="81"/>
        <v>61.200097776375969</v>
      </c>
      <c r="G407" s="75">
        <v>360</v>
      </c>
      <c r="H407" s="75">
        <v>191311.7</v>
      </c>
      <c r="I407" s="75">
        <v>36</v>
      </c>
      <c r="J407" s="72">
        <v>2.1523310000000038</v>
      </c>
      <c r="K407" s="72">
        <v>122.584917</v>
      </c>
      <c r="L407" s="72">
        <v>70.33</v>
      </c>
      <c r="M407" s="12">
        <f t="shared" si="82"/>
        <v>74.299611829944553</v>
      </c>
      <c r="N407" s="205">
        <f t="shared" ref="N407:N408" si="83">D407/D511*100</f>
        <v>43.011783331687383</v>
      </c>
    </row>
    <row r="408" spans="1:14" ht="14.25" thickBot="1">
      <c r="A408" s="221"/>
      <c r="B408" s="192" t="s">
        <v>25</v>
      </c>
      <c r="C408" s="71">
        <v>0</v>
      </c>
      <c r="D408" s="71">
        <v>1901.735825</v>
      </c>
      <c r="E408" s="71">
        <v>1631.68</v>
      </c>
      <c r="F408" s="12">
        <f t="shared" si="81"/>
        <v>16.550783548244748</v>
      </c>
      <c r="G408" s="75">
        <v>307</v>
      </c>
      <c r="H408" s="75">
        <v>153282.79</v>
      </c>
      <c r="I408" s="75">
        <v>1470</v>
      </c>
      <c r="J408" s="72">
        <v>312.13364699999988</v>
      </c>
      <c r="K408" s="72">
        <v>1258.9536969999999</v>
      </c>
      <c r="L408" s="72">
        <v>401.88</v>
      </c>
      <c r="M408" s="12">
        <f t="shared" si="82"/>
        <v>213.26607370359309</v>
      </c>
      <c r="N408" s="205">
        <f t="shared" si="83"/>
        <v>49.610164750067398</v>
      </c>
    </row>
    <row r="409" spans="1:14" ht="14.25" thickBot="1">
      <c r="A409" s="221"/>
      <c r="B409" s="192" t="s">
        <v>26</v>
      </c>
      <c r="C409" s="71">
        <v>32.995813999999903</v>
      </c>
      <c r="D409" s="71">
        <v>396.47444999999999</v>
      </c>
      <c r="E409" s="71">
        <v>243.36</v>
      </c>
      <c r="F409" s="12">
        <f t="shared" si="81"/>
        <v>62.916851577909263</v>
      </c>
      <c r="G409" s="75">
        <v>20463</v>
      </c>
      <c r="H409" s="75">
        <v>4659717.17</v>
      </c>
      <c r="I409" s="75">
        <v>90</v>
      </c>
      <c r="J409" s="72">
        <v>3.8150159999999929</v>
      </c>
      <c r="K409" s="72">
        <v>66.665015999999994</v>
      </c>
      <c r="L409" s="72">
        <v>51.5</v>
      </c>
      <c r="M409" s="12">
        <f t="shared" si="82"/>
        <v>29.446633009708727</v>
      </c>
      <c r="N409" s="205">
        <f>D409/D513*100</f>
        <v>26.719409331908334</v>
      </c>
    </row>
    <row r="410" spans="1:14" ht="14.25" thickBot="1">
      <c r="A410" s="221"/>
      <c r="B410" s="192" t="s">
        <v>27</v>
      </c>
      <c r="C410" s="71">
        <v>0.12</v>
      </c>
      <c r="D410" s="71">
        <v>56.13</v>
      </c>
      <c r="E410" s="71">
        <v>7.91</v>
      </c>
      <c r="F410" s="12">
        <f t="shared" si="81"/>
        <v>609.60809102402015</v>
      </c>
      <c r="G410" s="75">
        <v>40</v>
      </c>
      <c r="H410" s="75">
        <v>13904.18</v>
      </c>
      <c r="I410" s="75">
        <v>0</v>
      </c>
      <c r="J410" s="72"/>
      <c r="K410" s="72"/>
      <c r="L410" s="72"/>
      <c r="M410" s="12"/>
      <c r="N410" s="205"/>
    </row>
    <row r="411" spans="1:14" ht="14.25" thickBot="1">
      <c r="A411" s="221"/>
      <c r="B411" s="14" t="s">
        <v>28</v>
      </c>
      <c r="C411" s="71"/>
      <c r="D411" s="71"/>
      <c r="E411" s="71"/>
      <c r="F411" s="12"/>
      <c r="G411" s="75"/>
      <c r="H411" s="75"/>
      <c r="I411" s="75"/>
      <c r="J411" s="72"/>
      <c r="K411" s="72"/>
      <c r="L411" s="72"/>
      <c r="M411" s="12"/>
      <c r="N411" s="205"/>
    </row>
    <row r="412" spans="1:14" ht="14.25" thickBot="1">
      <c r="A412" s="221"/>
      <c r="B412" s="14" t="s">
        <v>29</v>
      </c>
      <c r="C412" s="71">
        <v>0</v>
      </c>
      <c r="D412" s="71">
        <v>28.354517999999999</v>
      </c>
      <c r="E412" s="71">
        <v>6.13</v>
      </c>
      <c r="F412" s="12">
        <f>(D412-E412)/E412*100</f>
        <v>362.5533115823817</v>
      </c>
      <c r="G412" s="75">
        <v>7</v>
      </c>
      <c r="H412" s="75">
        <v>10710.38</v>
      </c>
      <c r="I412" s="75">
        <v>0</v>
      </c>
      <c r="J412" s="72"/>
      <c r="K412" s="72"/>
      <c r="L412" s="72"/>
      <c r="M412" s="12"/>
      <c r="N412" s="205"/>
    </row>
    <row r="413" spans="1:14" ht="14.25" thickBot="1">
      <c r="A413" s="221"/>
      <c r="B413" s="14" t="s">
        <v>30</v>
      </c>
      <c r="C413" s="71">
        <v>0.12471600000000301</v>
      </c>
      <c r="D413" s="71">
        <v>27.776202000000001</v>
      </c>
      <c r="E413" s="71">
        <v>1.78</v>
      </c>
      <c r="F413" s="12"/>
      <c r="G413" s="75">
        <v>33</v>
      </c>
      <c r="H413" s="75">
        <v>3193.8</v>
      </c>
      <c r="I413" s="75">
        <v>0</v>
      </c>
      <c r="J413" s="72"/>
      <c r="K413" s="72"/>
      <c r="L413" s="72"/>
      <c r="M413" s="12"/>
      <c r="N413" s="205"/>
    </row>
    <row r="414" spans="1:14" ht="14.25" thickBot="1">
      <c r="A414" s="276"/>
      <c r="B414" s="15" t="s">
        <v>31</v>
      </c>
      <c r="C414" s="16">
        <f>C402+C404+C405+C406+C407+C408+C409+C410</f>
        <v>530.45785000000012</v>
      </c>
      <c r="D414" s="16">
        <f t="shared" ref="D414:L414" si="84">D402+D404+D405+D406+D407+D408+D409+D410</f>
        <v>6941.9005879999995</v>
      </c>
      <c r="E414" s="16">
        <f t="shared" si="84"/>
        <v>6176.9</v>
      </c>
      <c r="F414" s="17">
        <f>(D414-E414)/E414*100</f>
        <v>12.38486276287458</v>
      </c>
      <c r="G414" s="16">
        <f t="shared" si="84"/>
        <v>68855</v>
      </c>
      <c r="H414" s="16">
        <f t="shared" si="84"/>
        <v>7999127.1699999999</v>
      </c>
      <c r="I414" s="16">
        <f t="shared" si="84"/>
        <v>5711</v>
      </c>
      <c r="J414" s="16">
        <f t="shared" si="84"/>
        <v>502.08036900000002</v>
      </c>
      <c r="K414" s="16">
        <f t="shared" si="84"/>
        <v>3909.9821000000002</v>
      </c>
      <c r="L414" s="16">
        <f t="shared" si="84"/>
        <v>2275.21</v>
      </c>
      <c r="M414" s="17">
        <f t="shared" ref="M414:M417" si="85">(K414-L414)/L414*100</f>
        <v>71.851481841236648</v>
      </c>
      <c r="N414" s="206">
        <f>D414/D518*100</f>
        <v>47.27170989236685</v>
      </c>
    </row>
    <row r="415" spans="1:14" ht="15" thickTop="1" thickBot="1">
      <c r="A415" s="221" t="s">
        <v>32</v>
      </c>
      <c r="B415" s="192" t="s">
        <v>19</v>
      </c>
      <c r="C415" s="19">
        <v>91.883376999999996</v>
      </c>
      <c r="D415" s="19">
        <v>794.11766299999999</v>
      </c>
      <c r="E415" s="19">
        <v>835.79</v>
      </c>
      <c r="F415" s="12">
        <f>(D415-E415)/E415*100</f>
        <v>-4.9859817657545529</v>
      </c>
      <c r="G415" s="20">
        <v>5055</v>
      </c>
      <c r="H415" s="20">
        <v>503775.40010000003</v>
      </c>
      <c r="I415" s="20">
        <v>457</v>
      </c>
      <c r="J415" s="19">
        <v>74.815319000000002</v>
      </c>
      <c r="K415" s="20">
        <v>413.24255799999997</v>
      </c>
      <c r="L415" s="20">
        <v>362.86</v>
      </c>
      <c r="M415" s="12">
        <f t="shared" si="85"/>
        <v>13.884847599625189</v>
      </c>
      <c r="N415" s="205">
        <f>D415/D506*100</f>
        <v>10.230020006280558</v>
      </c>
    </row>
    <row r="416" spans="1:14" ht="14.25" thickBot="1">
      <c r="A416" s="221"/>
      <c r="B416" s="192" t="s">
        <v>20</v>
      </c>
      <c r="C416" s="20">
        <v>29.155823999999999</v>
      </c>
      <c r="D416" s="20">
        <v>207.50554500000001</v>
      </c>
      <c r="E416" s="20">
        <v>196.58</v>
      </c>
      <c r="F416" s="12">
        <f>(D416-E416)/E416*100</f>
        <v>5.5578110692847691</v>
      </c>
      <c r="G416" s="20">
        <v>1979</v>
      </c>
      <c r="H416" s="20">
        <v>39480</v>
      </c>
      <c r="I416" s="21">
        <v>212</v>
      </c>
      <c r="J416" s="20">
        <v>34.868794999999999</v>
      </c>
      <c r="K416" s="20">
        <v>164.761458</v>
      </c>
      <c r="L416" s="20">
        <v>113.2</v>
      </c>
      <c r="M416" s="12">
        <f t="shared" si="85"/>
        <v>45.548991166077741</v>
      </c>
      <c r="N416" s="205">
        <f>D416/D507*100</f>
        <v>8.7649777878060515</v>
      </c>
    </row>
    <row r="417" spans="1:14" ht="14.25" thickBot="1">
      <c r="A417" s="221"/>
      <c r="B417" s="192" t="s">
        <v>21</v>
      </c>
      <c r="C417" s="20"/>
      <c r="D417" s="20">
        <v>4.545801</v>
      </c>
      <c r="E417" s="20">
        <v>2.65</v>
      </c>
      <c r="F417" s="12">
        <f>(D417-E417)/E417*100</f>
        <v>71.539660377358487</v>
      </c>
      <c r="G417" s="20">
        <v>7</v>
      </c>
      <c r="H417" s="20">
        <v>2719.2249999999999</v>
      </c>
      <c r="I417" s="20">
        <v>3</v>
      </c>
      <c r="J417" s="20"/>
      <c r="K417" s="20">
        <v>19.075991999999999</v>
      </c>
      <c r="L417" s="20">
        <v>1.85</v>
      </c>
      <c r="M417" s="12">
        <f t="shared" si="85"/>
        <v>931.1347027027025</v>
      </c>
      <c r="N417" s="205">
        <f>D417/D508*100</f>
        <v>0.73867855881794175</v>
      </c>
    </row>
    <row r="418" spans="1:14" ht="14.25" thickBot="1">
      <c r="A418" s="221"/>
      <c r="B418" s="192" t="s">
        <v>22</v>
      </c>
      <c r="C418" s="20">
        <v>1.50919</v>
      </c>
      <c r="D418" s="20">
        <v>77.409363999999997</v>
      </c>
      <c r="E418" s="20">
        <v>24.02</v>
      </c>
      <c r="F418" s="12">
        <f>(D418-E418)/E418*100</f>
        <v>222.27045795170693</v>
      </c>
      <c r="G418" s="20">
        <v>1704</v>
      </c>
      <c r="H418" s="20">
        <v>517425.35</v>
      </c>
      <c r="I418" s="20">
        <v>106</v>
      </c>
      <c r="J418" s="20">
        <v>12.787684</v>
      </c>
      <c r="K418" s="20">
        <v>44.908580999999998</v>
      </c>
      <c r="L418" s="20">
        <v>2.54</v>
      </c>
      <c r="M418" s="12"/>
      <c r="N418" s="205">
        <f>D418/D509*100</f>
        <v>17.482115277626818</v>
      </c>
    </row>
    <row r="419" spans="1:14" ht="14.25" thickBot="1">
      <c r="A419" s="221"/>
      <c r="B419" s="192" t="s">
        <v>23</v>
      </c>
      <c r="C419" s="20"/>
      <c r="D419" s="20"/>
      <c r="E419" s="20"/>
      <c r="F419" s="12"/>
      <c r="G419" s="20"/>
      <c r="H419" s="20"/>
      <c r="I419" s="20"/>
      <c r="J419" s="20"/>
      <c r="K419" s="20"/>
      <c r="L419" s="20"/>
      <c r="M419" s="12"/>
      <c r="N419" s="205"/>
    </row>
    <row r="420" spans="1:14" ht="14.25" thickBot="1">
      <c r="A420" s="221"/>
      <c r="B420" s="192" t="s">
        <v>24</v>
      </c>
      <c r="C420" s="20">
        <v>1.5203199999999999</v>
      </c>
      <c r="D420" s="20">
        <v>57.208924000000003</v>
      </c>
      <c r="E420" s="20">
        <v>65.58</v>
      </c>
      <c r="F420" s="12">
        <f>(D420-E420)/E420*100</f>
        <v>-12.764678255565714</v>
      </c>
      <c r="G420" s="20">
        <v>255</v>
      </c>
      <c r="H420" s="20">
        <v>250949.15</v>
      </c>
      <c r="I420" s="20">
        <v>22</v>
      </c>
      <c r="J420" s="20">
        <v>-3</v>
      </c>
      <c r="K420" s="20">
        <v>25.323291000000001</v>
      </c>
      <c r="L420" s="20">
        <v>4.33</v>
      </c>
      <c r="M420" s="12">
        <f>(K420-L420)/L420*100</f>
        <v>484.8335103926097</v>
      </c>
      <c r="N420" s="205">
        <f>D420/D511*100</f>
        <v>12.036443434257189</v>
      </c>
    </row>
    <row r="421" spans="1:14" ht="14.25" thickBot="1">
      <c r="A421" s="221"/>
      <c r="B421" s="192" t="s">
        <v>25</v>
      </c>
      <c r="C421" s="22">
        <v>2.5356000000000001</v>
      </c>
      <c r="D421" s="22">
        <v>798.57484199999999</v>
      </c>
      <c r="E421" s="22">
        <v>266.97000000000003</v>
      </c>
      <c r="F421" s="12">
        <f>(D421-E421)/E421*100</f>
        <v>199.1253107090684</v>
      </c>
      <c r="G421" s="22">
        <v>768</v>
      </c>
      <c r="H421" s="22">
        <v>50167.124739999999</v>
      </c>
      <c r="I421" s="22">
        <v>56</v>
      </c>
      <c r="J421" s="22">
        <v>55.729652000000002</v>
      </c>
      <c r="K421" s="22">
        <v>64.039001999999996</v>
      </c>
      <c r="L421" s="22">
        <v>71.930000000000007</v>
      </c>
      <c r="M421" s="12"/>
      <c r="N421" s="205">
        <f>D421/D512*100</f>
        <v>20.83224649610786</v>
      </c>
    </row>
    <row r="422" spans="1:14" ht="14.25" thickBot="1">
      <c r="A422" s="221"/>
      <c r="B422" s="192" t="s">
        <v>26</v>
      </c>
      <c r="C422" s="20">
        <v>5.17</v>
      </c>
      <c r="D422" s="20">
        <v>430.21</v>
      </c>
      <c r="E422" s="20">
        <v>45.47</v>
      </c>
      <c r="F422" s="12">
        <f>(D422-E422)/E422*100</f>
        <v>846.1403122938201</v>
      </c>
      <c r="G422" s="20">
        <v>20979</v>
      </c>
      <c r="H422" s="20">
        <v>1552374.63</v>
      </c>
      <c r="I422" s="20">
        <v>67</v>
      </c>
      <c r="J422" s="20">
        <v>9.2148319999999995</v>
      </c>
      <c r="K422" s="20">
        <v>17.120974</v>
      </c>
      <c r="L422" s="20">
        <v>10.27</v>
      </c>
      <c r="M422" s="12">
        <f>(K422-L422)/L422*100</f>
        <v>66.708607594936723</v>
      </c>
      <c r="N422" s="205">
        <f>D422/D513*100</f>
        <v>28.992932807348076</v>
      </c>
    </row>
    <row r="423" spans="1:14" ht="14.25" thickBot="1">
      <c r="A423" s="221"/>
      <c r="B423" s="192" t="s">
        <v>27</v>
      </c>
      <c r="C423" s="20">
        <v>0.132075</v>
      </c>
      <c r="D423" s="20">
        <v>0.132075</v>
      </c>
      <c r="E423" s="20"/>
      <c r="F423" s="12"/>
      <c r="G423" s="20">
        <v>1</v>
      </c>
      <c r="H423" s="20">
        <v>280</v>
      </c>
      <c r="I423" s="20"/>
      <c r="J423" s="20"/>
      <c r="K423" s="20"/>
      <c r="L423" s="20"/>
      <c r="M423" s="12"/>
      <c r="N423" s="205"/>
    </row>
    <row r="424" spans="1:14" ht="14.25" thickBot="1">
      <c r="A424" s="221"/>
      <c r="B424" s="14" t="s">
        <v>28</v>
      </c>
      <c r="C424" s="40"/>
      <c r="D424" s="40"/>
      <c r="E424" s="40"/>
      <c r="F424" s="12"/>
      <c r="G424" s="40"/>
      <c r="H424" s="40"/>
      <c r="I424" s="40"/>
      <c r="J424" s="40"/>
      <c r="K424" s="40"/>
      <c r="L424" s="40"/>
      <c r="M424" s="12"/>
      <c r="N424" s="205"/>
    </row>
    <row r="425" spans="1:14" ht="14.25" thickBot="1">
      <c r="A425" s="221"/>
      <c r="B425" s="14" t="s">
        <v>29</v>
      </c>
      <c r="C425" s="40">
        <v>0.132075</v>
      </c>
      <c r="D425" s="40">
        <v>0.132075</v>
      </c>
      <c r="E425" s="40"/>
      <c r="F425" s="12"/>
      <c r="G425" s="40">
        <v>1</v>
      </c>
      <c r="H425" s="40">
        <v>280</v>
      </c>
      <c r="I425" s="40"/>
      <c r="J425" s="40"/>
      <c r="K425" s="40"/>
      <c r="L425" s="40"/>
      <c r="M425" s="12"/>
      <c r="N425" s="205"/>
    </row>
    <row r="426" spans="1:14" ht="14.25" thickBot="1">
      <c r="A426" s="221"/>
      <c r="B426" s="14" t="s">
        <v>30</v>
      </c>
      <c r="C426" s="40"/>
      <c r="D426" s="40"/>
      <c r="E426" s="40"/>
      <c r="F426" s="12"/>
      <c r="G426" s="40"/>
      <c r="H426" s="40"/>
      <c r="I426" s="40"/>
      <c r="J426" s="40"/>
      <c r="K426" s="40"/>
      <c r="L426" s="40"/>
      <c r="M426" s="12"/>
      <c r="N426" s="205"/>
    </row>
    <row r="427" spans="1:14" ht="14.25" thickBot="1">
      <c r="A427" s="276"/>
      <c r="B427" s="15" t="s">
        <v>31</v>
      </c>
      <c r="C427" s="16">
        <f t="shared" ref="C427:L427" si="86">C415+C417+C418+C419+C420+C421+C422+C423</f>
        <v>102.750562</v>
      </c>
      <c r="D427" s="16">
        <f t="shared" si="86"/>
        <v>2162.1986689999999</v>
      </c>
      <c r="E427" s="16">
        <f t="shared" si="86"/>
        <v>1240.48</v>
      </c>
      <c r="F427" s="17">
        <f>(D427-E427)/E427*100</f>
        <v>74.303388123952004</v>
      </c>
      <c r="G427" s="16">
        <f t="shared" si="86"/>
        <v>28769</v>
      </c>
      <c r="H427" s="16">
        <f t="shared" si="86"/>
        <v>2877690.8798399996</v>
      </c>
      <c r="I427" s="16">
        <f t="shared" si="86"/>
        <v>711</v>
      </c>
      <c r="J427" s="16">
        <f t="shared" si="86"/>
        <v>149.54748699999999</v>
      </c>
      <c r="K427" s="16">
        <f t="shared" si="86"/>
        <v>583.71039800000005</v>
      </c>
      <c r="L427" s="16">
        <f t="shared" si="86"/>
        <v>453.78000000000003</v>
      </c>
      <c r="M427" s="17">
        <f t="shared" ref="M427:M431" si="87">(K427-L427)/L427*100</f>
        <v>28.632905372647542</v>
      </c>
      <c r="N427" s="206">
        <f>D427/D518*100</f>
        <v>14.723752798666517</v>
      </c>
    </row>
    <row r="428" spans="1:14" ht="14.25" thickTop="1">
      <c r="A428" s="235" t="s">
        <v>33</v>
      </c>
      <c r="B428" s="18" t="s">
        <v>19</v>
      </c>
      <c r="C428" s="105">
        <v>175.81127100000003</v>
      </c>
      <c r="D428" s="105">
        <v>1452.328004</v>
      </c>
      <c r="E428" s="91">
        <v>1639.8778050000001</v>
      </c>
      <c r="F428" s="199">
        <f>(D428-E428)/E428*100</f>
        <v>-11.436815622978695</v>
      </c>
      <c r="G428" s="72">
        <v>11973</v>
      </c>
      <c r="H428" s="72">
        <v>1323879.8667319987</v>
      </c>
      <c r="I428" s="72">
        <v>1187</v>
      </c>
      <c r="J428" s="72">
        <v>104.721655</v>
      </c>
      <c r="K428" s="72">
        <v>835.27165500000001</v>
      </c>
      <c r="L428" s="72">
        <v>432.85404801735683</v>
      </c>
      <c r="M428" s="199">
        <f t="shared" si="87"/>
        <v>92.968428694585484</v>
      </c>
      <c r="N428" s="207">
        <f t="shared" ref="N428:N433" si="88">D428/D506*100</f>
        <v>18.709248300149582</v>
      </c>
    </row>
    <row r="429" spans="1:14">
      <c r="A429" s="264"/>
      <c r="B429" s="192" t="s">
        <v>20</v>
      </c>
      <c r="C429" s="105">
        <v>56.399151999999958</v>
      </c>
      <c r="D429" s="105">
        <v>402.67977399999995</v>
      </c>
      <c r="E429" s="91">
        <v>276.4212</v>
      </c>
      <c r="F429" s="12">
        <f>(D429-E429)/E429*100</f>
        <v>45.676154361532312</v>
      </c>
      <c r="G429" s="72">
        <v>5037</v>
      </c>
      <c r="H429" s="72">
        <v>100740</v>
      </c>
      <c r="I429" s="72">
        <v>413</v>
      </c>
      <c r="J429" s="72">
        <v>45.437063000000002</v>
      </c>
      <c r="K429" s="72">
        <v>279.55706300000003</v>
      </c>
      <c r="L429" s="72">
        <v>173.61769999999996</v>
      </c>
      <c r="M429" s="12">
        <f t="shared" si="87"/>
        <v>61.01875730412285</v>
      </c>
      <c r="N429" s="205">
        <f t="shared" si="88"/>
        <v>17.009084141384079</v>
      </c>
    </row>
    <row r="430" spans="1:14">
      <c r="A430" s="264"/>
      <c r="B430" s="192" t="s">
        <v>21</v>
      </c>
      <c r="C430" s="105">
        <v>0.14769800000000188</v>
      </c>
      <c r="D430" s="105">
        <v>23.368099000000004</v>
      </c>
      <c r="E430" s="91">
        <v>19.393331000000003</v>
      </c>
      <c r="F430" s="12">
        <f>(D430-E430)/E430*100</f>
        <v>20.49554045150882</v>
      </c>
      <c r="G430" s="72">
        <v>544</v>
      </c>
      <c r="H430" s="72">
        <v>86565.812699999995</v>
      </c>
      <c r="I430" s="72">
        <v>11</v>
      </c>
      <c r="J430" s="72">
        <v>1</v>
      </c>
      <c r="K430" s="72">
        <v>2</v>
      </c>
      <c r="L430" s="72">
        <v>3</v>
      </c>
      <c r="M430" s="12">
        <f t="shared" si="87"/>
        <v>-33.333333333333329</v>
      </c>
      <c r="N430" s="205">
        <f t="shared" si="88"/>
        <v>3.7972435862535536</v>
      </c>
    </row>
    <row r="431" spans="1:14">
      <c r="A431" s="264"/>
      <c r="B431" s="192" t="s">
        <v>22</v>
      </c>
      <c r="C431" s="105">
        <v>0.45088200000000001</v>
      </c>
      <c r="D431" s="105">
        <v>10.597134000000002</v>
      </c>
      <c r="E431" s="91">
        <v>10.718678000000001</v>
      </c>
      <c r="F431" s="12">
        <f>(D431-E431)/E431*100</f>
        <v>-1.1339458093619224</v>
      </c>
      <c r="G431" s="72">
        <v>764</v>
      </c>
      <c r="H431" s="72">
        <v>109732.5</v>
      </c>
      <c r="I431" s="72">
        <v>61</v>
      </c>
      <c r="J431" s="72">
        <v>2</v>
      </c>
      <c r="K431" s="72">
        <v>16</v>
      </c>
      <c r="L431" s="72">
        <v>5</v>
      </c>
      <c r="M431" s="12">
        <f t="shared" si="87"/>
        <v>220.00000000000003</v>
      </c>
      <c r="N431" s="205">
        <f t="shared" si="88"/>
        <v>2.3932546222761713</v>
      </c>
    </row>
    <row r="432" spans="1:14">
      <c r="A432" s="264"/>
      <c r="B432" s="192" t="s">
        <v>23</v>
      </c>
      <c r="C432" s="105">
        <v>0</v>
      </c>
      <c r="D432" s="105">
        <v>0.11320799999999999</v>
      </c>
      <c r="E432" s="91">
        <v>0</v>
      </c>
      <c r="F432" s="12"/>
      <c r="G432" s="72"/>
      <c r="H432" s="72"/>
      <c r="I432" s="72">
        <v>1</v>
      </c>
      <c r="J432" s="72">
        <v>0</v>
      </c>
      <c r="K432" s="72">
        <v>0</v>
      </c>
      <c r="L432" s="72">
        <v>0</v>
      </c>
      <c r="M432" s="12"/>
      <c r="N432" s="205">
        <f t="shared" si="88"/>
        <v>0.79692751245674409</v>
      </c>
    </row>
    <row r="433" spans="1:14">
      <c r="A433" s="264"/>
      <c r="B433" s="192" t="s">
        <v>24</v>
      </c>
      <c r="C433" s="105">
        <v>2.6932340000000021</v>
      </c>
      <c r="D433" s="105">
        <v>17.711590000000001</v>
      </c>
      <c r="E433" s="91">
        <v>40.490551000000004</v>
      </c>
      <c r="F433" s="12">
        <f>(D433-E433)/E433*100</f>
        <v>-56.257473502892076</v>
      </c>
      <c r="G433" s="72">
        <v>31</v>
      </c>
      <c r="H433" s="72">
        <v>4583.8338400000002</v>
      </c>
      <c r="I433" s="72">
        <v>5</v>
      </c>
      <c r="J433" s="72">
        <v>0</v>
      </c>
      <c r="K433" s="72">
        <v>2</v>
      </c>
      <c r="L433" s="72">
        <v>2</v>
      </c>
      <c r="M433" s="12"/>
      <c r="N433" s="205">
        <f t="shared" si="88"/>
        <v>3.7264212689222274</v>
      </c>
    </row>
    <row r="434" spans="1:14">
      <c r="A434" s="264"/>
      <c r="B434" s="192" t="s">
        <v>25</v>
      </c>
      <c r="C434" s="105">
        <v>0</v>
      </c>
      <c r="D434" s="105">
        <v>0</v>
      </c>
      <c r="E434" s="91">
        <v>0</v>
      </c>
      <c r="F434" s="12"/>
      <c r="G434" s="74"/>
      <c r="H434" s="74"/>
      <c r="I434" s="72">
        <v>0</v>
      </c>
      <c r="J434" s="72">
        <v>0</v>
      </c>
      <c r="K434" s="72">
        <v>0</v>
      </c>
      <c r="L434" s="72">
        <v>0</v>
      </c>
      <c r="M434" s="12"/>
      <c r="N434" s="205"/>
    </row>
    <row r="435" spans="1:14">
      <c r="A435" s="264"/>
      <c r="B435" s="192" t="s">
        <v>26</v>
      </c>
      <c r="C435" s="105">
        <v>27.59421900000001</v>
      </c>
      <c r="D435" s="105">
        <v>289.30322099999995</v>
      </c>
      <c r="E435" s="91">
        <v>218.21710899999979</v>
      </c>
      <c r="F435" s="12">
        <f>(D435-E435)/E435*100</f>
        <v>32.575865533989926</v>
      </c>
      <c r="G435" s="72">
        <v>6523</v>
      </c>
      <c r="H435" s="72">
        <v>3394495.9</v>
      </c>
      <c r="I435" s="72">
        <v>30</v>
      </c>
      <c r="J435" s="72">
        <v>14</v>
      </c>
      <c r="K435" s="72">
        <v>47.1</v>
      </c>
      <c r="L435" s="72">
        <v>11.1</v>
      </c>
      <c r="M435" s="12">
        <f>(K435-L435)/L435*100</f>
        <v>324.32432432432432</v>
      </c>
      <c r="N435" s="205">
        <f>D435/D513*100</f>
        <v>19.496870940708884</v>
      </c>
    </row>
    <row r="436" spans="1:14">
      <c r="A436" s="264"/>
      <c r="B436" s="192" t="s">
        <v>27</v>
      </c>
      <c r="C436" s="105">
        <v>0</v>
      </c>
      <c r="D436" s="105"/>
      <c r="E436" s="91">
        <v>0</v>
      </c>
      <c r="F436" s="12"/>
      <c r="G436" s="72"/>
      <c r="H436" s="72"/>
      <c r="I436" s="72">
        <v>0</v>
      </c>
      <c r="J436" s="72">
        <v>0</v>
      </c>
      <c r="K436" s="72">
        <v>0</v>
      </c>
      <c r="L436" s="72">
        <v>0</v>
      </c>
      <c r="M436" s="12"/>
      <c r="N436" s="205"/>
    </row>
    <row r="437" spans="1:14">
      <c r="A437" s="264"/>
      <c r="B437" s="14" t="s">
        <v>28</v>
      </c>
      <c r="C437" s="105">
        <v>0</v>
      </c>
      <c r="D437" s="105"/>
      <c r="E437" s="91">
        <v>0</v>
      </c>
      <c r="F437" s="12"/>
      <c r="G437" s="72"/>
      <c r="H437" s="72"/>
      <c r="I437" s="72">
        <v>0</v>
      </c>
      <c r="J437" s="72">
        <v>0</v>
      </c>
      <c r="K437" s="72">
        <v>0</v>
      </c>
      <c r="L437" s="72">
        <v>0</v>
      </c>
      <c r="M437" s="12"/>
      <c r="N437" s="205"/>
    </row>
    <row r="438" spans="1:14">
      <c r="A438" s="264"/>
      <c r="B438" s="14" t="s">
        <v>29</v>
      </c>
      <c r="C438" s="105">
        <v>0</v>
      </c>
      <c r="D438" s="105"/>
      <c r="E438" s="91">
        <v>0</v>
      </c>
      <c r="F438" s="12"/>
      <c r="G438" s="72"/>
      <c r="H438" s="72"/>
      <c r="I438" s="72">
        <v>0</v>
      </c>
      <c r="J438" s="72">
        <v>0</v>
      </c>
      <c r="K438" s="72">
        <v>0</v>
      </c>
      <c r="L438" s="72">
        <v>0</v>
      </c>
      <c r="M438" s="12"/>
      <c r="N438" s="205"/>
    </row>
    <row r="439" spans="1:14">
      <c r="A439" s="264"/>
      <c r="B439" s="14" t="s">
        <v>30</v>
      </c>
      <c r="C439" s="105">
        <v>0</v>
      </c>
      <c r="D439" s="105"/>
      <c r="E439" s="91">
        <v>0</v>
      </c>
      <c r="F439" s="12"/>
      <c r="G439" s="72"/>
      <c r="H439" s="72"/>
      <c r="I439" s="72">
        <v>0</v>
      </c>
      <c r="J439" s="72">
        <v>0</v>
      </c>
      <c r="K439" s="72">
        <v>0</v>
      </c>
      <c r="L439" s="72">
        <v>0</v>
      </c>
      <c r="M439" s="12"/>
      <c r="N439" s="205"/>
    </row>
    <row r="440" spans="1:14" ht="14.25" thickBot="1">
      <c r="A440" s="234"/>
      <c r="B440" s="15" t="s">
        <v>31</v>
      </c>
      <c r="C440" s="16">
        <f t="shared" ref="C440:L440" si="89">C428+C430+C431+C432+C433+C434+C435+C436</f>
        <v>206.69730400000003</v>
      </c>
      <c r="D440" s="16">
        <f t="shared" si="89"/>
        <v>1793.4212559999999</v>
      </c>
      <c r="E440" s="16">
        <f t="shared" si="89"/>
        <v>1928.6974739999998</v>
      </c>
      <c r="F440" s="17">
        <f>(D440-E440)/E440*100</f>
        <v>-7.0138640104839984</v>
      </c>
      <c r="G440" s="16">
        <f t="shared" si="89"/>
        <v>19835</v>
      </c>
      <c r="H440" s="16">
        <f t="shared" si="89"/>
        <v>4919257.913271999</v>
      </c>
      <c r="I440" s="16">
        <f t="shared" si="89"/>
        <v>1295</v>
      </c>
      <c r="J440" s="16">
        <f t="shared" si="89"/>
        <v>121.721655</v>
      </c>
      <c r="K440" s="16">
        <f t="shared" si="89"/>
        <v>902.37165500000003</v>
      </c>
      <c r="L440" s="16">
        <f t="shared" si="89"/>
        <v>453.95404801735685</v>
      </c>
      <c r="M440" s="17">
        <f t="shared" ref="M440:M442" si="90">(K440-L440)/L440*100</f>
        <v>98.780396152673589</v>
      </c>
      <c r="N440" s="206">
        <f>D440/D518*100</f>
        <v>12.212518496013384</v>
      </c>
    </row>
    <row r="441" spans="1:14" ht="14.25" thickTop="1">
      <c r="A441" s="264" t="s">
        <v>34</v>
      </c>
      <c r="B441" s="192" t="s">
        <v>19</v>
      </c>
      <c r="C441" s="32">
        <v>30.75</v>
      </c>
      <c r="D441" s="32">
        <v>296.51</v>
      </c>
      <c r="E441" s="32">
        <v>382.6</v>
      </c>
      <c r="F441" s="12">
        <f>(D441-E441)/E441*100</f>
        <v>-22.501306847882912</v>
      </c>
      <c r="G441" s="113">
        <v>2106</v>
      </c>
      <c r="H441" s="113">
        <v>166065.33069999999</v>
      </c>
      <c r="I441" s="113">
        <v>278</v>
      </c>
      <c r="J441" s="113">
        <v>16.739999999999998</v>
      </c>
      <c r="K441" s="113">
        <v>166.22</v>
      </c>
      <c r="L441" s="113">
        <v>221.32</v>
      </c>
      <c r="M441" s="12">
        <f t="shared" si="90"/>
        <v>-24.896078076992588</v>
      </c>
      <c r="N441" s="205">
        <f>D441/D506*100</f>
        <v>3.8197151044381794</v>
      </c>
    </row>
    <row r="442" spans="1:14">
      <c r="A442" s="264"/>
      <c r="B442" s="192" t="s">
        <v>20</v>
      </c>
      <c r="C442" s="31">
        <v>11.72</v>
      </c>
      <c r="D442" s="31">
        <v>98.38</v>
      </c>
      <c r="E442" s="31">
        <v>113.13</v>
      </c>
      <c r="F442" s="12">
        <f>(D442-E442)/E442*100</f>
        <v>-13.038097763634756</v>
      </c>
      <c r="G442" s="113">
        <v>951</v>
      </c>
      <c r="H442" s="113">
        <v>19020</v>
      </c>
      <c r="I442" s="113">
        <v>105</v>
      </c>
      <c r="J442" s="113">
        <v>5.78</v>
      </c>
      <c r="K442" s="113">
        <v>45.51</v>
      </c>
      <c r="L442" s="113">
        <v>76.900000000000006</v>
      </c>
      <c r="M442" s="12">
        <f t="shared" si="90"/>
        <v>-40.819245773732128</v>
      </c>
      <c r="N442" s="205">
        <f>D442/D507*100</f>
        <v>4.1555444446766918</v>
      </c>
    </row>
    <row r="443" spans="1:14">
      <c r="A443" s="264"/>
      <c r="B443" s="192" t="s">
        <v>21</v>
      </c>
      <c r="C443" s="31">
        <v>0.30790000000000001</v>
      </c>
      <c r="D443" s="31">
        <v>11</v>
      </c>
      <c r="E443" s="31">
        <v>17.239999999999998</v>
      </c>
      <c r="F443" s="12">
        <f>(D443-E443)/E443*100</f>
        <v>-36.194895591647324</v>
      </c>
      <c r="G443" s="113">
        <v>57</v>
      </c>
      <c r="H443" s="113">
        <v>10375.2816</v>
      </c>
      <c r="I443" s="113">
        <v>22</v>
      </c>
      <c r="J443" s="113">
        <v>1.26</v>
      </c>
      <c r="K443" s="113">
        <v>8.43</v>
      </c>
      <c r="L443" s="113">
        <v>14.55</v>
      </c>
      <c r="M443" s="12"/>
      <c r="N443" s="205">
        <f>D443/D508*100</f>
        <v>1.7874658716906788</v>
      </c>
    </row>
    <row r="444" spans="1:14">
      <c r="A444" s="264"/>
      <c r="B444" s="192" t="s">
        <v>22</v>
      </c>
      <c r="C444" s="31">
        <v>5.19</v>
      </c>
      <c r="D444" s="31">
        <v>61.85</v>
      </c>
      <c r="E444" s="31">
        <v>62.53</v>
      </c>
      <c r="F444" s="12">
        <f>(D444-E444)/E444*100</f>
        <v>-1.0874780105549331</v>
      </c>
      <c r="G444" s="113">
        <v>3298</v>
      </c>
      <c r="H444" s="113">
        <v>88807.1</v>
      </c>
      <c r="I444" s="113">
        <v>742</v>
      </c>
      <c r="J444" s="113">
        <v>2.69</v>
      </c>
      <c r="K444" s="113">
        <v>54.09</v>
      </c>
      <c r="L444" s="113">
        <v>62.54</v>
      </c>
      <c r="M444" s="12">
        <f t="shared" ref="M444:M449" si="91">(K444-L444)/L444*100</f>
        <v>-13.511352734250073</v>
      </c>
      <c r="N444" s="205">
        <f>D444/D509*100</f>
        <v>13.968191624997964</v>
      </c>
    </row>
    <row r="445" spans="1:14">
      <c r="A445" s="264"/>
      <c r="B445" s="192" t="s">
        <v>23</v>
      </c>
      <c r="C445" s="31">
        <v>0</v>
      </c>
      <c r="D445" s="31">
        <v>0</v>
      </c>
      <c r="E445" s="31">
        <v>0</v>
      </c>
      <c r="F445" s="12"/>
      <c r="G445" s="113">
        <v>0</v>
      </c>
      <c r="H445" s="113">
        <v>0</v>
      </c>
      <c r="I445" s="113">
        <v>0</v>
      </c>
      <c r="J445" s="113">
        <v>0</v>
      </c>
      <c r="K445" s="113">
        <v>0</v>
      </c>
      <c r="L445" s="113">
        <v>0</v>
      </c>
      <c r="M445" s="12"/>
      <c r="N445" s="205"/>
    </row>
    <row r="446" spans="1:14">
      <c r="A446" s="264"/>
      <c r="B446" s="192" t="s">
        <v>24</v>
      </c>
      <c r="C446" s="31">
        <v>2.5</v>
      </c>
      <c r="D446" s="31">
        <v>89.26</v>
      </c>
      <c r="E446" s="31">
        <v>81.5</v>
      </c>
      <c r="F446" s="12">
        <f>(D446-E446)/E446*100</f>
        <v>9.521472392638044</v>
      </c>
      <c r="G446" s="113">
        <v>71</v>
      </c>
      <c r="H446" s="113">
        <v>88984.58</v>
      </c>
      <c r="I446" s="113">
        <v>36</v>
      </c>
      <c r="J446" s="113">
        <v>37.68</v>
      </c>
      <c r="K446" s="113">
        <v>119.35</v>
      </c>
      <c r="L446" s="113">
        <v>8.6300000000000008</v>
      </c>
      <c r="M446" s="12">
        <f t="shared" si="91"/>
        <v>1282.9663962920044</v>
      </c>
      <c r="N446" s="205">
        <f>D446/D511*100</f>
        <v>18.779813809149719</v>
      </c>
    </row>
    <row r="447" spans="1:14">
      <c r="A447" s="264"/>
      <c r="B447" s="192" t="s">
        <v>25</v>
      </c>
      <c r="C447" s="33">
        <v>0</v>
      </c>
      <c r="D447" s="33">
        <v>599.4</v>
      </c>
      <c r="E447" s="33">
        <v>888.4</v>
      </c>
      <c r="F447" s="12">
        <f>(D447-E447)/E447*100</f>
        <v>-32.5303917154435</v>
      </c>
      <c r="G447" s="115">
        <v>108</v>
      </c>
      <c r="H447" s="115">
        <v>46133.188999999998</v>
      </c>
      <c r="I447" s="115">
        <v>1337</v>
      </c>
      <c r="J447" s="115">
        <v>13.78</v>
      </c>
      <c r="K447" s="115">
        <v>419.7</v>
      </c>
      <c r="L447" s="115">
        <v>252.22</v>
      </c>
      <c r="M447" s="12">
        <f t="shared" si="91"/>
        <v>66.402347157243668</v>
      </c>
      <c r="N447" s="205">
        <f>D447/D512*100</f>
        <v>15.636416141653322</v>
      </c>
    </row>
    <row r="448" spans="1:14">
      <c r="A448" s="264"/>
      <c r="B448" s="192" t="s">
        <v>26</v>
      </c>
      <c r="C448" s="31">
        <v>2.19</v>
      </c>
      <c r="D448" s="31">
        <v>72.8</v>
      </c>
      <c r="E448" s="31">
        <v>119.84</v>
      </c>
      <c r="F448" s="12">
        <f>(D448-E448)/E448*100</f>
        <v>-39.252336448598136</v>
      </c>
      <c r="G448" s="113">
        <v>2729</v>
      </c>
      <c r="H448" s="113">
        <v>98605.1</v>
      </c>
      <c r="I448" s="113">
        <v>91</v>
      </c>
      <c r="J448" s="113">
        <v>1.1299999999999999</v>
      </c>
      <c r="K448" s="113">
        <v>46.73</v>
      </c>
      <c r="L448" s="113">
        <v>70.36</v>
      </c>
      <c r="M448" s="12">
        <f t="shared" si="91"/>
        <v>-33.584422967595231</v>
      </c>
      <c r="N448" s="205">
        <f>D448/D513*100</f>
        <v>4.906174910799237</v>
      </c>
    </row>
    <row r="449" spans="1:14">
      <c r="A449" s="264"/>
      <c r="B449" s="192" t="s">
        <v>27</v>
      </c>
      <c r="C449" s="34">
        <v>0</v>
      </c>
      <c r="D449" s="34">
        <v>0</v>
      </c>
      <c r="E449" s="34">
        <v>0</v>
      </c>
      <c r="F449" s="12" t="e">
        <f>(D449-E449)/E449*100</f>
        <v>#DIV/0!</v>
      </c>
      <c r="G449" s="113">
        <v>0</v>
      </c>
      <c r="H449" s="113">
        <v>0</v>
      </c>
      <c r="I449" s="113">
        <v>0</v>
      </c>
      <c r="J449" s="113">
        <v>0</v>
      </c>
      <c r="K449" s="114">
        <v>0</v>
      </c>
      <c r="L449" s="113">
        <v>1.2</v>
      </c>
      <c r="M449" s="12">
        <f t="shared" si="91"/>
        <v>-100</v>
      </c>
      <c r="N449" s="205">
        <f>D449/D514*100</f>
        <v>0</v>
      </c>
    </row>
    <row r="450" spans="1:14">
      <c r="A450" s="264"/>
      <c r="B450" s="14" t="s">
        <v>28</v>
      </c>
      <c r="C450" s="34">
        <v>0</v>
      </c>
      <c r="D450" s="34">
        <v>0</v>
      </c>
      <c r="E450" s="34">
        <v>0</v>
      </c>
      <c r="F450" s="12" t="e">
        <f>(D450-E450)/E450*100</f>
        <v>#DIV/0!</v>
      </c>
      <c r="G450" s="114">
        <v>0</v>
      </c>
      <c r="H450" s="114">
        <v>0</v>
      </c>
      <c r="I450" s="114">
        <v>0</v>
      </c>
      <c r="J450" s="114">
        <v>0</v>
      </c>
      <c r="K450" s="114">
        <v>0</v>
      </c>
      <c r="L450" s="114">
        <v>0</v>
      </c>
      <c r="M450" s="12"/>
      <c r="N450" s="205" t="e">
        <f>D450/D515*100</f>
        <v>#DIV/0!</v>
      </c>
    </row>
    <row r="451" spans="1:14">
      <c r="A451" s="264"/>
      <c r="B451" s="14" t="s">
        <v>29</v>
      </c>
      <c r="C451" s="34">
        <v>0</v>
      </c>
      <c r="D451" s="34">
        <v>0</v>
      </c>
      <c r="E451" s="34">
        <v>0</v>
      </c>
      <c r="F451" s="12"/>
      <c r="G451" s="114">
        <v>0</v>
      </c>
      <c r="H451" s="114">
        <v>0</v>
      </c>
      <c r="I451" s="114">
        <v>0</v>
      </c>
      <c r="J451" s="114">
        <v>0</v>
      </c>
      <c r="K451" s="114">
        <v>0</v>
      </c>
      <c r="L451" s="114">
        <v>0</v>
      </c>
      <c r="M451" s="12"/>
      <c r="N451" s="205"/>
    </row>
    <row r="452" spans="1:14">
      <c r="A452" s="264"/>
      <c r="B452" s="14" t="s">
        <v>30</v>
      </c>
      <c r="C452" s="34">
        <v>0</v>
      </c>
      <c r="D452" s="34">
        <v>0</v>
      </c>
      <c r="E452" s="34">
        <v>0</v>
      </c>
      <c r="F452" s="12"/>
      <c r="G452" s="114">
        <v>0</v>
      </c>
      <c r="H452" s="114">
        <v>0</v>
      </c>
      <c r="I452" s="114">
        <v>0</v>
      </c>
      <c r="J452" s="114">
        <v>0</v>
      </c>
      <c r="K452" s="114">
        <v>0</v>
      </c>
      <c r="L452" s="114">
        <v>1.2</v>
      </c>
      <c r="M452" s="12">
        <f>(K452-L452)/L452*100</f>
        <v>-100</v>
      </c>
      <c r="N452" s="205"/>
    </row>
    <row r="453" spans="1:14" ht="14.25" thickBot="1">
      <c r="A453" s="234"/>
      <c r="B453" s="15" t="s">
        <v>31</v>
      </c>
      <c r="C453" s="16">
        <f t="shared" ref="C453:L453" si="92">C441+C443+C444+C445+C446+C447+C448+C449</f>
        <v>40.937899999999999</v>
      </c>
      <c r="D453" s="16">
        <f t="shared" si="92"/>
        <v>1130.82</v>
      </c>
      <c r="E453" s="16">
        <f t="shared" si="92"/>
        <v>1552.11</v>
      </c>
      <c r="F453" s="17">
        <f>(D453-E453)/E453*100</f>
        <v>-27.14305042812687</v>
      </c>
      <c r="G453" s="16">
        <f t="shared" si="92"/>
        <v>8369</v>
      </c>
      <c r="H453" s="16">
        <f t="shared" si="92"/>
        <v>498970.58130000008</v>
      </c>
      <c r="I453" s="16">
        <f t="shared" si="92"/>
        <v>2506</v>
      </c>
      <c r="J453" s="16">
        <f t="shared" si="92"/>
        <v>73.28</v>
      </c>
      <c r="K453" s="16">
        <f t="shared" si="92"/>
        <v>814.52</v>
      </c>
      <c r="L453" s="16">
        <f t="shared" si="92"/>
        <v>630.82000000000005</v>
      </c>
      <c r="M453" s="17">
        <f>(K453-L453)/L453*100</f>
        <v>29.120826860277088</v>
      </c>
      <c r="N453" s="206">
        <f>D453/D518*100</f>
        <v>7.7004552719887336</v>
      </c>
    </row>
    <row r="454" spans="1:14" ht="14.25" thickTop="1">
      <c r="A454" s="264" t="s">
        <v>36</v>
      </c>
      <c r="B454" s="192" t="s">
        <v>19</v>
      </c>
      <c r="C454" s="32">
        <v>31.014600000000002</v>
      </c>
      <c r="D454" s="32">
        <v>402.05669999999998</v>
      </c>
      <c r="E454" s="32">
        <v>281.43009999999998</v>
      </c>
      <c r="F454" s="200">
        <f>(D454-E454)/E454*100</f>
        <v>42.862010851007057</v>
      </c>
      <c r="G454" s="31">
        <v>3963</v>
      </c>
      <c r="H454" s="31">
        <v>465237.37070000003</v>
      </c>
      <c r="I454" s="33">
        <v>228</v>
      </c>
      <c r="J454" s="31">
        <v>16.738199999999999</v>
      </c>
      <c r="K454" s="31">
        <v>175.8681</v>
      </c>
      <c r="L454" s="31">
        <v>173.37010000000001</v>
      </c>
      <c r="M454" s="12">
        <f>(K454-L454)/L454*100</f>
        <v>1.4408482200794661</v>
      </c>
      <c r="N454" s="205">
        <f>D454/D506*100</f>
        <v>5.1793937804140491</v>
      </c>
    </row>
    <row r="455" spans="1:14">
      <c r="A455" s="264"/>
      <c r="B455" s="192" t="s">
        <v>20</v>
      </c>
      <c r="C455" s="31">
        <v>14.156700000000001</v>
      </c>
      <c r="D455" s="31">
        <v>56.180199999999999</v>
      </c>
      <c r="E455" s="31">
        <v>79.744100000000003</v>
      </c>
      <c r="F455" s="12">
        <f>(D455-E455)/E455*100</f>
        <v>-29.549396130873635</v>
      </c>
      <c r="G455" s="31">
        <v>650</v>
      </c>
      <c r="H455" s="31">
        <v>13007.8</v>
      </c>
      <c r="I455" s="33">
        <v>42</v>
      </c>
      <c r="J455" s="31">
        <v>1.9850000000000001</v>
      </c>
      <c r="K455" s="31">
        <v>45.67</v>
      </c>
      <c r="L455" s="31">
        <v>65.311499999999995</v>
      </c>
      <c r="M455" s="200">
        <f>(K455-L455)/L455*100</f>
        <v>-30.073570504428769</v>
      </c>
      <c r="N455" s="205">
        <f>D455/D507*100</f>
        <v>2.373036369290765</v>
      </c>
    </row>
    <row r="456" spans="1:14">
      <c r="A456" s="264"/>
      <c r="B456" s="192" t="s">
        <v>21</v>
      </c>
      <c r="C456" s="31">
        <v>0</v>
      </c>
      <c r="D456" s="31">
        <v>0</v>
      </c>
      <c r="E456" s="31">
        <v>0</v>
      </c>
      <c r="F456" s="12"/>
      <c r="G456" s="31">
        <v>0</v>
      </c>
      <c r="H456" s="31">
        <v>0</v>
      </c>
      <c r="I456" s="33">
        <v>0</v>
      </c>
      <c r="J456" s="31">
        <v>0</v>
      </c>
      <c r="K456" s="31">
        <v>0</v>
      </c>
      <c r="L456" s="31">
        <v>0</v>
      </c>
      <c r="M456" s="200"/>
      <c r="N456" s="205"/>
    </row>
    <row r="457" spans="1:14">
      <c r="A457" s="264"/>
      <c r="B457" s="192" t="s">
        <v>22</v>
      </c>
      <c r="C457" s="31">
        <v>0.14530000000000001</v>
      </c>
      <c r="D457" s="31">
        <v>2.2511999999999999</v>
      </c>
      <c r="E457" s="31">
        <v>2.1137000000000001</v>
      </c>
      <c r="F457" s="12">
        <f>(D457-E457)/E457*100</f>
        <v>6.5051804891895602</v>
      </c>
      <c r="G457" s="31">
        <v>184</v>
      </c>
      <c r="H457" s="31">
        <v>9182.6671999999999</v>
      </c>
      <c r="I457" s="33">
        <v>8</v>
      </c>
      <c r="J457" s="31">
        <v>0</v>
      </c>
      <c r="K457" s="31">
        <v>1.1515</v>
      </c>
      <c r="L457" s="31">
        <v>7.6519000000000004</v>
      </c>
      <c r="M457" s="200">
        <f t="shared" ref="M457:M462" si="93">(K457-L457)/L457*100</f>
        <v>-84.951449966674957</v>
      </c>
      <c r="N457" s="205">
        <f>D457/D509*100</f>
        <v>0.50841055757793718</v>
      </c>
    </row>
    <row r="458" spans="1:14">
      <c r="A458" s="264"/>
      <c r="B458" s="192" t="s">
        <v>23</v>
      </c>
      <c r="C458" s="31">
        <v>0.32079999999999997</v>
      </c>
      <c r="D458" s="31">
        <v>0.98650000000000004</v>
      </c>
      <c r="E458" s="31">
        <v>0.1038</v>
      </c>
      <c r="F458" s="12"/>
      <c r="G458" s="31">
        <v>46</v>
      </c>
      <c r="H458" s="31">
        <v>4226</v>
      </c>
      <c r="I458" s="33">
        <v>0</v>
      </c>
      <c r="J458" s="31">
        <v>0</v>
      </c>
      <c r="K458" s="31">
        <v>0</v>
      </c>
      <c r="L458" s="31">
        <v>0</v>
      </c>
      <c r="M458" s="200"/>
      <c r="N458" s="205">
        <f>D458/D510*100</f>
        <v>6.9444649763142019</v>
      </c>
    </row>
    <row r="459" spans="1:14">
      <c r="A459" s="264"/>
      <c r="B459" s="192" t="s">
        <v>24</v>
      </c>
      <c r="C459" s="31">
        <v>5.2699999999999997E-2</v>
      </c>
      <c r="D459" s="31">
        <v>0.4773</v>
      </c>
      <c r="E459" s="31">
        <v>4.1478999999999999</v>
      </c>
      <c r="F459" s="12">
        <f>(D459-E459)/E459*100</f>
        <v>-88.49297234745292</v>
      </c>
      <c r="G459" s="31">
        <v>3</v>
      </c>
      <c r="H459" s="31">
        <v>124.666</v>
      </c>
      <c r="I459" s="33">
        <v>0</v>
      </c>
      <c r="J459" s="31">
        <v>0</v>
      </c>
      <c r="K459" s="31">
        <v>0</v>
      </c>
      <c r="L459" s="31">
        <v>0</v>
      </c>
      <c r="M459" s="200"/>
      <c r="N459" s="205">
        <f>D459/D511*100</f>
        <v>0.1004212988024553</v>
      </c>
    </row>
    <row r="460" spans="1:14">
      <c r="A460" s="264"/>
      <c r="B460" s="192" t="s">
        <v>25</v>
      </c>
      <c r="C460" s="33">
        <v>0</v>
      </c>
      <c r="D460" s="33">
        <v>0</v>
      </c>
      <c r="E460" s="31">
        <v>0</v>
      </c>
      <c r="F460" s="12"/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1">
        <v>0</v>
      </c>
      <c r="M460" s="200"/>
      <c r="N460" s="205"/>
    </row>
    <row r="461" spans="1:14">
      <c r="A461" s="264"/>
      <c r="B461" s="192" t="s">
        <v>26</v>
      </c>
      <c r="C461" s="31">
        <v>3.9226999999999999</v>
      </c>
      <c r="D461" s="31">
        <v>87.081599999999995</v>
      </c>
      <c r="E461" s="31">
        <v>60.673200000000001</v>
      </c>
      <c r="F461" s="12">
        <f>(D461-E461)/E461*100</f>
        <v>43.525642293467286</v>
      </c>
      <c r="G461" s="31">
        <v>1786</v>
      </c>
      <c r="H461" s="31">
        <v>380573.97</v>
      </c>
      <c r="I461" s="33">
        <v>23</v>
      </c>
      <c r="J461" s="31">
        <v>0.18820000000000001</v>
      </c>
      <c r="K461" s="31">
        <v>3.0988000000000002</v>
      </c>
      <c r="L461" s="31">
        <v>22.227900000000002</v>
      </c>
      <c r="M461" s="200">
        <f t="shared" si="93"/>
        <v>-86.058961935225554</v>
      </c>
      <c r="N461" s="205">
        <f>D461/D513*100</f>
        <v>5.8686478174760284</v>
      </c>
    </row>
    <row r="462" spans="1:14">
      <c r="A462" s="264"/>
      <c r="B462" s="192" t="s">
        <v>27</v>
      </c>
      <c r="C462" s="31">
        <v>0</v>
      </c>
      <c r="D462" s="34">
        <v>0</v>
      </c>
      <c r="E462" s="31">
        <v>0</v>
      </c>
      <c r="F462" s="12"/>
      <c r="G462" s="34">
        <v>0</v>
      </c>
      <c r="H462" s="34">
        <v>0</v>
      </c>
      <c r="I462" s="33">
        <v>0</v>
      </c>
      <c r="J462" s="31">
        <v>0</v>
      </c>
      <c r="K462" s="31">
        <v>0</v>
      </c>
      <c r="L462" s="31">
        <v>0</v>
      </c>
      <c r="M462" s="200" t="e">
        <f t="shared" si="93"/>
        <v>#DIV/0!</v>
      </c>
      <c r="N462" s="205">
        <f>D462/D514*100</f>
        <v>0</v>
      </c>
    </row>
    <row r="463" spans="1:14">
      <c r="A463" s="264"/>
      <c r="B463" s="14" t="s">
        <v>28</v>
      </c>
      <c r="C463" s="34">
        <v>0</v>
      </c>
      <c r="D463" s="34">
        <v>0</v>
      </c>
      <c r="E463" s="41">
        <v>0</v>
      </c>
      <c r="F463" s="12"/>
      <c r="G463" s="34">
        <v>0</v>
      </c>
      <c r="H463" s="34">
        <v>0</v>
      </c>
      <c r="I463" s="33">
        <v>0</v>
      </c>
      <c r="J463" s="31">
        <v>0</v>
      </c>
      <c r="K463" s="31">
        <v>0</v>
      </c>
      <c r="L463" s="41">
        <v>0</v>
      </c>
      <c r="M463" s="12"/>
      <c r="N463" s="205"/>
    </row>
    <row r="464" spans="1:14">
      <c r="A464" s="264"/>
      <c r="B464" s="14" t="s">
        <v>29</v>
      </c>
      <c r="C464" s="34">
        <v>0</v>
      </c>
      <c r="D464" s="34">
        <v>0</v>
      </c>
      <c r="E464" s="41">
        <v>0</v>
      </c>
      <c r="F464" s="12"/>
      <c r="G464" s="34">
        <v>0</v>
      </c>
      <c r="H464" s="34">
        <v>0</v>
      </c>
      <c r="I464" s="33">
        <v>0</v>
      </c>
      <c r="J464" s="31">
        <v>0</v>
      </c>
      <c r="K464" s="31">
        <v>0</v>
      </c>
      <c r="L464" s="41">
        <v>0</v>
      </c>
      <c r="M464" s="12"/>
      <c r="N464" s="205">
        <f>D464/D516*100</f>
        <v>0</v>
      </c>
    </row>
    <row r="465" spans="1:14">
      <c r="A465" s="264"/>
      <c r="B465" s="14" t="s">
        <v>30</v>
      </c>
      <c r="C465" s="41">
        <v>0</v>
      </c>
      <c r="D465" s="41">
        <v>0</v>
      </c>
      <c r="E465" s="41">
        <v>0</v>
      </c>
      <c r="F465" s="12"/>
      <c r="G465" s="33">
        <v>0</v>
      </c>
      <c r="H465" s="33">
        <v>0</v>
      </c>
      <c r="I465" s="34">
        <v>0</v>
      </c>
      <c r="J465" s="34">
        <v>0</v>
      </c>
      <c r="K465" s="34">
        <v>0</v>
      </c>
      <c r="L465" s="34">
        <v>0</v>
      </c>
      <c r="M465" s="12"/>
      <c r="N465" s="205"/>
    </row>
    <row r="466" spans="1:14" ht="14.25" thickBot="1">
      <c r="A466" s="234"/>
      <c r="B466" s="15" t="s">
        <v>31</v>
      </c>
      <c r="C466" s="16">
        <f t="shared" ref="C466:L466" si="94">C454+C456+C457+C458+C459+C460+C461+C462</f>
        <v>35.456099999999999</v>
      </c>
      <c r="D466" s="16">
        <f t="shared" si="94"/>
        <v>492.85329999999993</v>
      </c>
      <c r="E466" s="16">
        <f t="shared" si="94"/>
        <v>348.46869999999996</v>
      </c>
      <c r="F466" s="17">
        <f t="shared" ref="F466:F472" si="95">(D466-E466)/E466*100</f>
        <v>41.434022625274523</v>
      </c>
      <c r="G466" s="16">
        <f t="shared" si="94"/>
        <v>5982</v>
      </c>
      <c r="H466" s="16">
        <f t="shared" si="94"/>
        <v>859344.67390000005</v>
      </c>
      <c r="I466" s="16">
        <f t="shared" si="94"/>
        <v>259</v>
      </c>
      <c r="J466" s="16">
        <f t="shared" si="94"/>
        <v>16.926399999999997</v>
      </c>
      <c r="K466" s="16">
        <f t="shared" si="94"/>
        <v>180.11840000000001</v>
      </c>
      <c r="L466" s="16">
        <f t="shared" si="94"/>
        <v>203.24990000000003</v>
      </c>
      <c r="M466" s="17">
        <f>(K466-L466)/L466*100</f>
        <v>-11.380817407536247</v>
      </c>
      <c r="N466" s="206">
        <f>D466/D518*100</f>
        <v>3.3561440302630343</v>
      </c>
    </row>
    <row r="467" spans="1:14" ht="14.25" thickTop="1">
      <c r="A467" s="235" t="s">
        <v>40</v>
      </c>
      <c r="B467" s="18" t="s">
        <v>19</v>
      </c>
      <c r="C467" s="34">
        <v>82.672300000000007</v>
      </c>
      <c r="D467" s="34">
        <v>893.01750199999992</v>
      </c>
      <c r="E467" s="34">
        <v>1111.5831000000001</v>
      </c>
      <c r="F467" s="203">
        <f t="shared" si="95"/>
        <v>-19.662551364805754</v>
      </c>
      <c r="G467" s="34">
        <v>7570</v>
      </c>
      <c r="H467" s="34">
        <v>616338.99570299999</v>
      </c>
      <c r="I467" s="34">
        <v>894</v>
      </c>
      <c r="J467" s="34">
        <v>28.36</v>
      </c>
      <c r="K467" s="34">
        <v>409.77</v>
      </c>
      <c r="L467" s="31">
        <v>394.56</v>
      </c>
      <c r="M467" s="200">
        <f>(K467-L467)/L467*100</f>
        <v>3.8549270072992652</v>
      </c>
      <c r="N467" s="207">
        <f t="shared" ref="N467:N475" si="96">D467/D506*100</f>
        <v>11.504072176038083</v>
      </c>
    </row>
    <row r="468" spans="1:14">
      <c r="A468" s="264"/>
      <c r="B468" s="192" t="s">
        <v>20</v>
      </c>
      <c r="C468" s="34">
        <v>33.328400000000002</v>
      </c>
      <c r="D468" s="34">
        <v>275.461007</v>
      </c>
      <c r="E468" s="34">
        <v>301.48360000000002</v>
      </c>
      <c r="F468" s="12">
        <f t="shared" si="95"/>
        <v>-8.6315119628397792</v>
      </c>
      <c r="G468" s="34">
        <v>3313</v>
      </c>
      <c r="H468" s="34">
        <v>66283.399999999994</v>
      </c>
      <c r="I468" s="34">
        <v>371</v>
      </c>
      <c r="J468" s="34">
        <v>7.81</v>
      </c>
      <c r="K468" s="34">
        <v>126.01</v>
      </c>
      <c r="L468" s="31">
        <v>142.43</v>
      </c>
      <c r="M468" s="200">
        <f>(K468-L468)/L468*100</f>
        <v>-11.528470125675771</v>
      </c>
      <c r="N468" s="205">
        <f t="shared" si="96"/>
        <v>11.635398021588712</v>
      </c>
    </row>
    <row r="469" spans="1:14">
      <c r="A469" s="264"/>
      <c r="B469" s="192" t="s">
        <v>21</v>
      </c>
      <c r="C469" s="34">
        <v>1.3841270000000001</v>
      </c>
      <c r="D469" s="34">
        <v>9.3211670000000009</v>
      </c>
      <c r="E469" s="34">
        <v>7.0997620000000001</v>
      </c>
      <c r="F469" s="12">
        <f t="shared" si="95"/>
        <v>31.288443190067504</v>
      </c>
      <c r="G469" s="34">
        <v>32</v>
      </c>
      <c r="H469" s="34">
        <v>11203.149820000001</v>
      </c>
      <c r="I469" s="34"/>
      <c r="J469" s="34"/>
      <c r="K469" s="34"/>
      <c r="L469" s="31">
        <v>1.45</v>
      </c>
      <c r="M469" s="200"/>
      <c r="N469" s="205">
        <f t="shared" si="96"/>
        <v>1.5146607178935809</v>
      </c>
    </row>
    <row r="470" spans="1:14">
      <c r="A470" s="264"/>
      <c r="B470" s="192" t="s">
        <v>22</v>
      </c>
      <c r="C470" s="34">
        <v>6.3051740000000001</v>
      </c>
      <c r="D470" s="34">
        <v>78.479441000000008</v>
      </c>
      <c r="E470" s="34">
        <v>58.498745</v>
      </c>
      <c r="F470" s="12">
        <f t="shared" si="95"/>
        <v>34.155768640848635</v>
      </c>
      <c r="G470" s="34">
        <v>5687</v>
      </c>
      <c r="H470" s="34">
        <v>200552.90120000002</v>
      </c>
      <c r="I470" s="34">
        <v>312</v>
      </c>
      <c r="J470" s="34">
        <v>2.1800000000000002</v>
      </c>
      <c r="K470" s="34">
        <v>29.62</v>
      </c>
      <c r="L470" s="31">
        <v>18.79</v>
      </c>
      <c r="M470" s="200">
        <f>(K470-L470)/L470*100</f>
        <v>57.63704097924429</v>
      </c>
      <c r="N470" s="205">
        <f t="shared" si="96"/>
        <v>17.72378125320488</v>
      </c>
    </row>
    <row r="471" spans="1:14">
      <c r="A471" s="264"/>
      <c r="B471" s="192" t="s">
        <v>23</v>
      </c>
      <c r="C471" s="34">
        <v>0</v>
      </c>
      <c r="D471" s="34">
        <v>0.56603999999999999</v>
      </c>
      <c r="E471" s="34">
        <v>1.018872</v>
      </c>
      <c r="F471" s="12">
        <f t="shared" si="95"/>
        <v>-44.44444444444445</v>
      </c>
      <c r="G471" s="34">
        <v>5</v>
      </c>
      <c r="H471" s="34">
        <v>5000.6000000000004</v>
      </c>
      <c r="I471" s="34">
        <v>1</v>
      </c>
      <c r="J471" s="34"/>
      <c r="K471" s="34"/>
      <c r="L471" s="31"/>
      <c r="M471" s="200" t="e">
        <f>(K471-L471)/L471*100</f>
        <v>#DIV/0!</v>
      </c>
      <c r="N471" s="205">
        <f t="shared" si="96"/>
        <v>3.9846375622837207</v>
      </c>
    </row>
    <row r="472" spans="1:14">
      <c r="A472" s="264"/>
      <c r="B472" s="192" t="s">
        <v>24</v>
      </c>
      <c r="C472" s="34">
        <v>5.0195940000000006</v>
      </c>
      <c r="D472" s="34">
        <v>99.705697999999998</v>
      </c>
      <c r="E472" s="34">
        <v>74.215340000000012</v>
      </c>
      <c r="F472" s="12">
        <f t="shared" si="95"/>
        <v>34.346481468655917</v>
      </c>
      <c r="G472" s="34">
        <v>100</v>
      </c>
      <c r="H472" s="34">
        <v>53510</v>
      </c>
      <c r="I472" s="34">
        <v>48</v>
      </c>
      <c r="J472" s="34">
        <v>6</v>
      </c>
      <c r="K472" s="34">
        <v>77.510000000000005</v>
      </c>
      <c r="L472" s="31">
        <v>16.02</v>
      </c>
      <c r="M472" s="200">
        <f>(K472-L472)/L472*100</f>
        <v>383.83270911360808</v>
      </c>
      <c r="N472" s="205">
        <f t="shared" si="96"/>
        <v>20.977531303510098</v>
      </c>
    </row>
    <row r="473" spans="1:14">
      <c r="A473" s="264"/>
      <c r="B473" s="192" t="s">
        <v>25</v>
      </c>
      <c r="C473" s="34">
        <v>0</v>
      </c>
      <c r="D473" s="34">
        <v>21.548554000000003</v>
      </c>
      <c r="E473" s="34">
        <v>105.7188</v>
      </c>
      <c r="F473" s="12"/>
      <c r="G473" s="34">
        <v>24</v>
      </c>
      <c r="H473" s="34">
        <v>997.41857899999991</v>
      </c>
      <c r="I473" s="34">
        <v>7</v>
      </c>
      <c r="J473" s="34"/>
      <c r="K473" s="34">
        <v>10.27</v>
      </c>
      <c r="L473" s="31"/>
      <c r="M473" s="200"/>
      <c r="N473" s="205">
        <f t="shared" si="96"/>
        <v>0.56213239505320034</v>
      </c>
    </row>
    <row r="474" spans="1:14">
      <c r="A474" s="264"/>
      <c r="B474" s="192" t="s">
        <v>26</v>
      </c>
      <c r="C474" s="34">
        <v>10.926506</v>
      </c>
      <c r="D474" s="34">
        <v>138.56311100000002</v>
      </c>
      <c r="E474" s="34">
        <v>71.14832100000001</v>
      </c>
      <c r="F474" s="12">
        <f>(D474-E474)/E474*100</f>
        <v>94.752467876227186</v>
      </c>
      <c r="G474" s="34">
        <v>4723</v>
      </c>
      <c r="H474" s="34">
        <v>215976.8</v>
      </c>
      <c r="I474" s="34">
        <v>33</v>
      </c>
      <c r="J474" s="34">
        <v>1.48</v>
      </c>
      <c r="K474" s="34">
        <v>4.8099999999999996</v>
      </c>
      <c r="L474" s="31">
        <v>2.19</v>
      </c>
      <c r="M474" s="200">
        <f>(K474-L474)/L474*100</f>
        <v>119.63470319634702</v>
      </c>
      <c r="N474" s="205">
        <f t="shared" si="96"/>
        <v>9.3381161916276092</v>
      </c>
    </row>
    <row r="475" spans="1:14">
      <c r="A475" s="264"/>
      <c r="B475" s="192" t="s">
        <v>27</v>
      </c>
      <c r="C475" s="34">
        <v>0</v>
      </c>
      <c r="D475" s="34">
        <v>1.3280190000000001</v>
      </c>
      <c r="E475" s="34">
        <v>1.8706900000000002</v>
      </c>
      <c r="F475" s="12">
        <f>(D475-E475)/E475*100</f>
        <v>-29.009135666518777</v>
      </c>
      <c r="G475" s="34">
        <v>15</v>
      </c>
      <c r="H475" s="34">
        <v>1060.3</v>
      </c>
      <c r="I475" s="31"/>
      <c r="J475" s="31"/>
      <c r="K475" s="31"/>
      <c r="L475" s="31">
        <v>0.06</v>
      </c>
      <c r="M475" s="12"/>
      <c r="N475" s="205">
        <f t="shared" si="96"/>
        <v>2.3059851230664776</v>
      </c>
    </row>
    <row r="476" spans="1:14">
      <c r="A476" s="264"/>
      <c r="B476" s="14" t="s">
        <v>28</v>
      </c>
      <c r="C476" s="34">
        <v>0</v>
      </c>
      <c r="D476" s="34">
        <v>0</v>
      </c>
      <c r="E476" s="34">
        <v>0</v>
      </c>
      <c r="F476" s="12"/>
      <c r="G476" s="34">
        <v>0</v>
      </c>
      <c r="H476" s="34">
        <v>0</v>
      </c>
      <c r="I476" s="34"/>
      <c r="J476" s="34"/>
      <c r="K476" s="34"/>
      <c r="L476" s="34"/>
      <c r="M476" s="12"/>
      <c r="N476" s="205"/>
    </row>
    <row r="477" spans="1:14">
      <c r="A477" s="264"/>
      <c r="B477" s="14" t="s">
        <v>29</v>
      </c>
      <c r="C477" s="34">
        <v>0</v>
      </c>
      <c r="D477" s="34">
        <v>0</v>
      </c>
      <c r="E477" s="34">
        <v>0</v>
      </c>
      <c r="F477" s="12" t="e">
        <f>(D477-E477)/E477*100</f>
        <v>#DIV/0!</v>
      </c>
      <c r="G477" s="34">
        <v>0</v>
      </c>
      <c r="H477" s="34">
        <v>0</v>
      </c>
      <c r="I477" s="34"/>
      <c r="J477" s="34"/>
      <c r="K477" s="34"/>
      <c r="L477" s="34"/>
      <c r="M477" s="12"/>
      <c r="N477" s="205">
        <f>D477/D516*100</f>
        <v>0</v>
      </c>
    </row>
    <row r="478" spans="1:14">
      <c r="A478" s="264"/>
      <c r="B478" s="14" t="s">
        <v>30</v>
      </c>
      <c r="C478" s="34">
        <v>0</v>
      </c>
      <c r="D478" s="34">
        <v>0</v>
      </c>
      <c r="E478" s="34">
        <v>0</v>
      </c>
      <c r="F478" s="12"/>
      <c r="G478" s="34">
        <v>0</v>
      </c>
      <c r="H478" s="34">
        <v>0</v>
      </c>
      <c r="I478" s="34"/>
      <c r="J478" s="34"/>
      <c r="K478" s="34"/>
      <c r="L478" s="34"/>
      <c r="M478" s="12"/>
      <c r="N478" s="205"/>
    </row>
    <row r="479" spans="1:14" ht="14.25" thickBot="1">
      <c r="A479" s="234"/>
      <c r="B479" s="15" t="s">
        <v>31</v>
      </c>
      <c r="C479" s="16">
        <f t="shared" ref="C479:L479" si="97">C467+C469+C470+C471+C472+C473+C474+C475</f>
        <v>106.30770100000001</v>
      </c>
      <c r="D479" s="16">
        <f t="shared" si="97"/>
        <v>1242.529532</v>
      </c>
      <c r="E479" s="16">
        <f t="shared" si="97"/>
        <v>1431.1536300000005</v>
      </c>
      <c r="F479" s="17">
        <f>(D479-E479)/E479*100</f>
        <v>-13.179863715959019</v>
      </c>
      <c r="G479" s="16">
        <f t="shared" si="97"/>
        <v>18156</v>
      </c>
      <c r="H479" s="16">
        <f t="shared" si="97"/>
        <v>1104640.165302</v>
      </c>
      <c r="I479" s="16">
        <f t="shared" si="97"/>
        <v>1295</v>
      </c>
      <c r="J479" s="16">
        <f t="shared" si="97"/>
        <v>38.019999999999996</v>
      </c>
      <c r="K479" s="16">
        <f t="shared" si="97"/>
        <v>531.9799999999999</v>
      </c>
      <c r="L479" s="16">
        <f t="shared" si="97"/>
        <v>433.07</v>
      </c>
      <c r="M479" s="17">
        <f>(K479-L479)/L479*100</f>
        <v>22.839263860345881</v>
      </c>
      <c r="N479" s="206">
        <f>D479/D518*100</f>
        <v>8.4611548126944118</v>
      </c>
    </row>
    <row r="480" spans="1:14" ht="14.25" thickTop="1">
      <c r="A480" s="233" t="s">
        <v>66</v>
      </c>
      <c r="B480" s="18" t="s">
        <v>19</v>
      </c>
      <c r="C480" s="32">
        <v>37.622919000000003</v>
      </c>
      <c r="D480" s="32">
        <v>268.57816500000001</v>
      </c>
      <c r="E480" s="32">
        <v>257.34623399999998</v>
      </c>
      <c r="F480" s="203">
        <f>(D480-E480)/E480*100</f>
        <v>4.3645212231860491</v>
      </c>
      <c r="G480" s="31">
        <v>2628</v>
      </c>
      <c r="H480" s="31">
        <v>226066.769959</v>
      </c>
      <c r="I480" s="31">
        <v>236</v>
      </c>
      <c r="J480" s="31">
        <v>4.3959999999999999</v>
      </c>
      <c r="K480" s="31">
        <v>100.964196</v>
      </c>
      <c r="L480" s="31">
        <v>66.051265000000001</v>
      </c>
      <c r="M480" s="26">
        <f>(K480-L480)/L480*100</f>
        <v>52.857323777220621</v>
      </c>
      <c r="N480" s="209">
        <f>D480/D506*100</f>
        <v>3.4598903024275396</v>
      </c>
    </row>
    <row r="481" spans="1:14">
      <c r="A481" s="233"/>
      <c r="B481" s="192" t="s">
        <v>20</v>
      </c>
      <c r="C481" s="32">
        <v>15.852884</v>
      </c>
      <c r="D481" s="32">
        <v>103.22253600000001</v>
      </c>
      <c r="E481" s="32">
        <v>82.515207000000004</v>
      </c>
      <c r="F481" s="12">
        <f>(D481-E481)/E481*100</f>
        <v>25.095167003580322</v>
      </c>
      <c r="G481" s="31">
        <v>1293</v>
      </c>
      <c r="H481" s="31">
        <v>25860</v>
      </c>
      <c r="I481" s="31">
        <v>90</v>
      </c>
      <c r="J481" s="31">
        <v>2.9994999999999998</v>
      </c>
      <c r="K481" s="31">
        <v>37.892924999999998</v>
      </c>
      <c r="L481" s="31">
        <v>27.633839999999999</v>
      </c>
      <c r="M481" s="200">
        <f>(K481-L481)/L481*100</f>
        <v>37.12507925065789</v>
      </c>
      <c r="N481" s="209">
        <f>D481/D507*100</f>
        <v>4.360091848345597</v>
      </c>
    </row>
    <row r="482" spans="1:14">
      <c r="A482" s="233"/>
      <c r="B482" s="192" t="s">
        <v>21</v>
      </c>
      <c r="C482" s="32">
        <v>0</v>
      </c>
      <c r="D482" s="32">
        <v>33.138095</v>
      </c>
      <c r="E482" s="32">
        <v>14.145346</v>
      </c>
      <c r="F482" s="12">
        <f>(D482-E482)/E482*100</f>
        <v>134.26853609660731</v>
      </c>
      <c r="G482" s="31">
        <v>10</v>
      </c>
      <c r="H482" s="31">
        <v>27218.102137999998</v>
      </c>
      <c r="I482" s="31">
        <v>2</v>
      </c>
      <c r="J482" s="31">
        <v>0</v>
      </c>
      <c r="K482" s="31">
        <v>31.707999999999998</v>
      </c>
      <c r="L482" s="31">
        <v>2.97</v>
      </c>
      <c r="M482" s="12"/>
      <c r="N482" s="209">
        <f>D482/D508*100</f>
        <v>5.384837624122139</v>
      </c>
    </row>
    <row r="483" spans="1:14">
      <c r="A483" s="233"/>
      <c r="B483" s="192" t="s">
        <v>22</v>
      </c>
      <c r="C483" s="32">
        <v>0.59726599999999797</v>
      </c>
      <c r="D483" s="32">
        <v>19.724060999999999</v>
      </c>
      <c r="E483" s="32">
        <v>4.1450100000000001</v>
      </c>
      <c r="F483" s="12">
        <f>(D483-E483)/E483*100</f>
        <v>375.85074583656007</v>
      </c>
      <c r="G483" s="31">
        <v>298</v>
      </c>
      <c r="H483" s="31">
        <v>207003.2</v>
      </c>
      <c r="I483" s="31">
        <v>35</v>
      </c>
      <c r="J483" s="31">
        <v>0.6</v>
      </c>
      <c r="K483" s="31">
        <v>1.6698</v>
      </c>
      <c r="L483" s="31">
        <v>1.034</v>
      </c>
      <c r="M483" s="12"/>
      <c r="N483" s="209">
        <f>D483/D509*100</f>
        <v>4.4544779898326423</v>
      </c>
    </row>
    <row r="484" spans="1:14">
      <c r="A484" s="233"/>
      <c r="B484" s="192" t="s">
        <v>23</v>
      </c>
      <c r="C484" s="32">
        <v>0</v>
      </c>
      <c r="D484" s="32">
        <v>0</v>
      </c>
      <c r="E484" s="32">
        <v>0</v>
      </c>
      <c r="F484" s="12"/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12"/>
      <c r="N484" s="209"/>
    </row>
    <row r="485" spans="1:14">
      <c r="A485" s="233"/>
      <c r="B485" s="192" t="s">
        <v>24</v>
      </c>
      <c r="C485" s="32">
        <v>3.7739999999999402E-3</v>
      </c>
      <c r="D485" s="32">
        <v>6.5001009999999999</v>
      </c>
      <c r="E485" s="32">
        <v>2.414526</v>
      </c>
      <c r="F485" s="12">
        <f>(D485-E485)/E485*100</f>
        <v>169.2081592826087</v>
      </c>
      <c r="G485" s="31">
        <v>45</v>
      </c>
      <c r="H485" s="31">
        <v>3054.9611</v>
      </c>
      <c r="I485" s="31">
        <v>0</v>
      </c>
      <c r="J485" s="31">
        <v>0</v>
      </c>
      <c r="K485" s="31">
        <v>0</v>
      </c>
      <c r="L485" s="31">
        <v>0</v>
      </c>
      <c r="M485" s="12"/>
      <c r="N485" s="209">
        <f>D485/D511*100</f>
        <v>1.3675855536709374</v>
      </c>
    </row>
    <row r="486" spans="1:14">
      <c r="A486" s="233"/>
      <c r="B486" s="192" t="s">
        <v>25</v>
      </c>
      <c r="C486" s="32">
        <v>0</v>
      </c>
      <c r="D486" s="32">
        <v>0</v>
      </c>
      <c r="E486" s="32">
        <v>0</v>
      </c>
      <c r="F486" s="12"/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12"/>
      <c r="N486" s="209"/>
    </row>
    <row r="487" spans="1:14">
      <c r="A487" s="233"/>
      <c r="B487" s="192" t="s">
        <v>26</v>
      </c>
      <c r="C487" s="32">
        <v>2.6509249999999902</v>
      </c>
      <c r="D487" s="32">
        <v>69.391983999999994</v>
      </c>
      <c r="E487" s="32">
        <v>80.192976000000002</v>
      </c>
      <c r="F487" s="12">
        <f>(D487-E487)/E487*100</f>
        <v>-13.468750679610652</v>
      </c>
      <c r="G487" s="31">
        <v>1255</v>
      </c>
      <c r="H487" s="31">
        <v>387533.01</v>
      </c>
      <c r="I487" s="31">
        <v>20</v>
      </c>
      <c r="J487" s="31">
        <v>5.6361189999999901</v>
      </c>
      <c r="K487" s="31">
        <v>57.854508000000003</v>
      </c>
      <c r="L487" s="31">
        <v>55.654857</v>
      </c>
      <c r="M487" s="12"/>
      <c r="N487" s="209">
        <f>D487/D513*100</f>
        <v>4.6765001498816217</v>
      </c>
    </row>
    <row r="488" spans="1:14">
      <c r="A488" s="233"/>
      <c r="B488" s="192" t="s">
        <v>27</v>
      </c>
      <c r="C488" s="32">
        <v>0</v>
      </c>
      <c r="D488" s="32">
        <v>0</v>
      </c>
      <c r="E488" s="32">
        <v>0</v>
      </c>
      <c r="F488" s="12"/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12"/>
      <c r="N488" s="209">
        <f>D488/D514*100</f>
        <v>0</v>
      </c>
    </row>
    <row r="489" spans="1:14">
      <c r="A489" s="233"/>
      <c r="B489" s="14" t="s">
        <v>28</v>
      </c>
      <c r="C489" s="32">
        <v>0</v>
      </c>
      <c r="D489" s="32">
        <v>0</v>
      </c>
      <c r="E489" s="32">
        <v>0</v>
      </c>
      <c r="F489" s="12"/>
      <c r="G489" s="31">
        <v>0</v>
      </c>
      <c r="H489" s="31">
        <v>0</v>
      </c>
      <c r="I489" s="31">
        <v>0</v>
      </c>
      <c r="J489" s="34">
        <v>0</v>
      </c>
      <c r="K489" s="31">
        <v>0</v>
      </c>
      <c r="L489" s="31">
        <v>0</v>
      </c>
      <c r="M489" s="12"/>
      <c r="N489" s="209" t="e">
        <f>D489/D515*100</f>
        <v>#DIV/0!</v>
      </c>
    </row>
    <row r="490" spans="1:14">
      <c r="A490" s="233"/>
      <c r="B490" s="14" t="s">
        <v>29</v>
      </c>
      <c r="C490" s="32">
        <v>0</v>
      </c>
      <c r="D490" s="32">
        <v>0</v>
      </c>
      <c r="E490" s="32">
        <v>0</v>
      </c>
      <c r="F490" s="12"/>
      <c r="G490" s="31">
        <v>0</v>
      </c>
      <c r="H490" s="31">
        <v>0</v>
      </c>
      <c r="I490" s="31">
        <v>0</v>
      </c>
      <c r="J490" s="34">
        <v>0</v>
      </c>
      <c r="K490" s="31">
        <v>0</v>
      </c>
      <c r="L490" s="31">
        <v>0</v>
      </c>
      <c r="M490" s="12"/>
      <c r="N490" s="209"/>
    </row>
    <row r="491" spans="1:14">
      <c r="A491" s="233"/>
      <c r="B491" s="14" t="s">
        <v>30</v>
      </c>
      <c r="C491" s="32">
        <v>0</v>
      </c>
      <c r="D491" s="32">
        <v>0</v>
      </c>
      <c r="E491" s="32">
        <v>0</v>
      </c>
      <c r="F491" s="12"/>
      <c r="G491" s="31">
        <v>0</v>
      </c>
      <c r="H491" s="31">
        <v>0</v>
      </c>
      <c r="I491" s="31">
        <v>0</v>
      </c>
      <c r="J491" s="34">
        <v>0</v>
      </c>
      <c r="K491" s="31">
        <v>0</v>
      </c>
      <c r="L491" s="31">
        <v>0</v>
      </c>
      <c r="M491" s="12"/>
      <c r="N491" s="209"/>
    </row>
    <row r="492" spans="1:14" ht="14.25" thickBot="1">
      <c r="A492" s="234"/>
      <c r="B492" s="15" t="s">
        <v>31</v>
      </c>
      <c r="C492" s="16">
        <f>C480+C482+C483+C484+C485+C486+C487+C488</f>
        <v>40.874883999999994</v>
      </c>
      <c r="D492" s="16">
        <f>D480+D482+D483+D484+D485+D486+D487+D488</f>
        <v>397.33240599999999</v>
      </c>
      <c r="E492" s="16">
        <v>358.24409200000002</v>
      </c>
      <c r="F492" s="17">
        <f>(D492-E492)/E492*100</f>
        <v>10.911084054946526</v>
      </c>
      <c r="G492" s="16">
        <f t="shared" ref="G492:L492" si="98">G480+G482+G483+G484+G485+G486+G487+G488</f>
        <v>4236</v>
      </c>
      <c r="H492" s="16">
        <f t="shared" si="98"/>
        <v>850876.04319699993</v>
      </c>
      <c r="I492" s="16">
        <f t="shared" si="98"/>
        <v>293</v>
      </c>
      <c r="J492" s="16">
        <f t="shared" si="98"/>
        <v>10.632118999999989</v>
      </c>
      <c r="K492" s="16">
        <f t="shared" si="98"/>
        <v>192.196504</v>
      </c>
      <c r="L492" s="16">
        <f t="shared" si="98"/>
        <v>125.71012200000001</v>
      </c>
      <c r="M492" s="17">
        <f>(K492-L492)/L492*100</f>
        <v>52.8886464687386</v>
      </c>
      <c r="N492" s="206">
        <f>D492/D518*100</f>
        <v>2.7056829738726482</v>
      </c>
    </row>
    <row r="493" spans="1:14" ht="14.25" thickTop="1">
      <c r="A493" s="264" t="s">
        <v>43</v>
      </c>
      <c r="B493" s="194" t="s">
        <v>19</v>
      </c>
      <c r="C493" s="94">
        <v>2.35</v>
      </c>
      <c r="D493" s="94">
        <v>11.79</v>
      </c>
      <c r="E493" s="94">
        <v>4.8666</v>
      </c>
      <c r="F493" s="203">
        <f>(D493-E493)/E493*100</f>
        <v>142.26359265195413</v>
      </c>
      <c r="G493" s="95">
        <v>90</v>
      </c>
      <c r="H493" s="95">
        <v>5818.65</v>
      </c>
      <c r="I493" s="95">
        <v>5</v>
      </c>
      <c r="J493" s="95">
        <v>0.05</v>
      </c>
      <c r="K493" s="95">
        <v>0.27</v>
      </c>
      <c r="L493" s="95">
        <v>0.10390000000000001</v>
      </c>
      <c r="M493" s="12">
        <f>(K493-L493)/L493*100</f>
        <v>159.86525505293554</v>
      </c>
      <c r="N493" s="208">
        <f>D493/D506*100</f>
        <v>0.15188169397769427</v>
      </c>
    </row>
    <row r="494" spans="1:14">
      <c r="A494" s="264"/>
      <c r="B494" s="192" t="s">
        <v>20</v>
      </c>
      <c r="C494" s="95">
        <v>0.43</v>
      </c>
      <c r="D494" s="95">
        <v>3.5</v>
      </c>
      <c r="E494" s="95">
        <v>1.4962</v>
      </c>
      <c r="F494" s="12">
        <f>(D494-E494)/E494*100</f>
        <v>133.9259457291806</v>
      </c>
      <c r="G494" s="95">
        <v>39</v>
      </c>
      <c r="H494" s="95">
        <v>780</v>
      </c>
      <c r="I494" s="95">
        <v>3</v>
      </c>
      <c r="J494" s="95">
        <v>0.06</v>
      </c>
      <c r="K494" s="95">
        <v>0.27</v>
      </c>
      <c r="L494" s="95">
        <v>0.10390000000000001</v>
      </c>
      <c r="M494" s="12">
        <f>(K494-L494)/L494*100</f>
        <v>159.86525505293554</v>
      </c>
      <c r="N494" s="205">
        <f>D494/D507*100</f>
        <v>0.14783904814361071</v>
      </c>
    </row>
    <row r="495" spans="1:14">
      <c r="A495" s="264"/>
      <c r="B495" s="192" t="s">
        <v>21</v>
      </c>
      <c r="C495" s="95"/>
      <c r="D495" s="95"/>
      <c r="E495" s="95"/>
      <c r="F495" s="12"/>
      <c r="G495" s="95"/>
      <c r="H495" s="95"/>
      <c r="I495" s="95"/>
      <c r="J495" s="95"/>
      <c r="K495" s="95"/>
      <c r="L495" s="95"/>
      <c r="M495" s="12"/>
      <c r="N495" s="205"/>
    </row>
    <row r="496" spans="1:14">
      <c r="A496" s="264"/>
      <c r="B496" s="192" t="s">
        <v>22</v>
      </c>
      <c r="C496" s="95">
        <v>0</v>
      </c>
      <c r="D496" s="95">
        <v>0.14000000000000001</v>
      </c>
      <c r="E496" s="95">
        <v>0.16037799999999999</v>
      </c>
      <c r="F496" s="12">
        <f>(D496-E496)/E496*100</f>
        <v>-12.706231528015053</v>
      </c>
      <c r="G496" s="95">
        <v>14</v>
      </c>
      <c r="H496" s="95">
        <v>222</v>
      </c>
      <c r="I496" s="95">
        <v>0</v>
      </c>
      <c r="J496" s="95">
        <v>0</v>
      </c>
      <c r="K496" s="95">
        <v>0</v>
      </c>
      <c r="L496" s="95">
        <v>0</v>
      </c>
      <c r="M496" s="12"/>
      <c r="N496" s="205">
        <f>D496/D509*100</f>
        <v>3.1617571988677692E-2</v>
      </c>
    </row>
    <row r="497" spans="1:14">
      <c r="A497" s="264"/>
      <c r="B497" s="192" t="s">
        <v>23</v>
      </c>
      <c r="C497" s="95"/>
      <c r="D497" s="95"/>
      <c r="E497" s="95"/>
      <c r="F497" s="12"/>
      <c r="G497" s="95"/>
      <c r="H497" s="95"/>
      <c r="I497" s="95"/>
      <c r="J497" s="95"/>
      <c r="K497" s="95"/>
      <c r="L497" s="95"/>
      <c r="M497" s="12"/>
      <c r="N497" s="205"/>
    </row>
    <row r="498" spans="1:14">
      <c r="A498" s="264"/>
      <c r="B498" s="192" t="s">
        <v>24</v>
      </c>
      <c r="C498" s="95">
        <v>0</v>
      </c>
      <c r="D498" s="95">
        <v>0</v>
      </c>
      <c r="E498" s="95">
        <v>0.1038</v>
      </c>
      <c r="F498" s="12">
        <f>(D498-E498)/E498*100</f>
        <v>-100</v>
      </c>
      <c r="G498" s="95">
        <v>0</v>
      </c>
      <c r="H498" s="95">
        <v>0</v>
      </c>
      <c r="I498" s="95">
        <v>0</v>
      </c>
      <c r="J498" s="95">
        <v>0</v>
      </c>
      <c r="K498" s="95">
        <v>0</v>
      </c>
      <c r="L498" s="95">
        <v>0</v>
      </c>
      <c r="M498" s="12" t="e">
        <f>(K498-L498)/L498*100</f>
        <v>#DIV/0!</v>
      </c>
      <c r="N498" s="205">
        <f>D498/D511*100</f>
        <v>0</v>
      </c>
    </row>
    <row r="499" spans="1:14">
      <c r="A499" s="264"/>
      <c r="B499" s="192" t="s">
        <v>25</v>
      </c>
      <c r="C499" s="95">
        <v>0</v>
      </c>
      <c r="D499" s="95">
        <v>512.1</v>
      </c>
      <c r="E499" s="95">
        <v>603.88229999999999</v>
      </c>
      <c r="F499" s="12"/>
      <c r="G499" s="95">
        <v>16</v>
      </c>
      <c r="H499" s="95">
        <v>5121.0200000000004</v>
      </c>
      <c r="I499" s="95">
        <v>19</v>
      </c>
      <c r="J499" s="95">
        <v>161.13999999999999</v>
      </c>
      <c r="K499" s="95">
        <v>252.56</v>
      </c>
      <c r="L499" s="95">
        <v>245.2097</v>
      </c>
      <c r="M499" s="12">
        <f>(K499-L499)/L499*100</f>
        <v>2.9975567850700866</v>
      </c>
      <c r="N499" s="205">
        <f>D499/D512*100</f>
        <v>13.359040217118229</v>
      </c>
    </row>
    <row r="500" spans="1:14">
      <c r="A500" s="264"/>
      <c r="B500" s="192" t="s">
        <v>26</v>
      </c>
      <c r="C500" s="95">
        <v>0</v>
      </c>
      <c r="D500" s="95">
        <v>0.02</v>
      </c>
      <c r="E500" s="95">
        <v>0.1176</v>
      </c>
      <c r="F500" s="12">
        <f>(D500-E500)/E500*100</f>
        <v>-82.993197278911552</v>
      </c>
      <c r="G500" s="95">
        <v>2</v>
      </c>
      <c r="H500" s="95">
        <v>91.5</v>
      </c>
      <c r="I500" s="95">
        <v>0</v>
      </c>
      <c r="J500" s="95">
        <v>0</v>
      </c>
      <c r="K500" s="95">
        <v>0</v>
      </c>
      <c r="L500" s="95">
        <v>0</v>
      </c>
      <c r="M500" s="12" t="e">
        <f>(K500-L500)/L500*100</f>
        <v>#DIV/0!</v>
      </c>
      <c r="N500" s="205">
        <f>D500/D513*100</f>
        <v>1.3478502502195708E-3</v>
      </c>
    </row>
    <row r="501" spans="1:14">
      <c r="A501" s="264"/>
      <c r="B501" s="192" t="s">
        <v>27</v>
      </c>
      <c r="C501" s="23"/>
      <c r="D501" s="23"/>
      <c r="E501" s="23"/>
      <c r="F501" s="12"/>
      <c r="G501" s="23"/>
      <c r="H501" s="23"/>
      <c r="I501" s="23"/>
      <c r="J501" s="23"/>
      <c r="K501" s="23"/>
      <c r="L501" s="23"/>
      <c r="M501" s="12"/>
      <c r="N501" s="205"/>
    </row>
    <row r="502" spans="1:14">
      <c r="A502" s="264"/>
      <c r="B502" s="14" t="s">
        <v>28</v>
      </c>
      <c r="C502" s="42"/>
      <c r="D502" s="42"/>
      <c r="E502" s="96"/>
      <c r="F502" s="12"/>
      <c r="G502" s="42"/>
      <c r="H502" s="42"/>
      <c r="I502" s="42"/>
      <c r="J502" s="42"/>
      <c r="K502" s="42"/>
      <c r="L502" s="96"/>
      <c r="M502" s="12"/>
      <c r="N502" s="205"/>
    </row>
    <row r="503" spans="1:14">
      <c r="A503" s="264"/>
      <c r="B503" s="14" t="s">
        <v>29</v>
      </c>
      <c r="C503" s="34"/>
      <c r="D503" s="34"/>
      <c r="E503" s="34"/>
      <c r="F503" s="12"/>
      <c r="G503" s="42"/>
      <c r="H503" s="42"/>
      <c r="I503" s="42"/>
      <c r="J503" s="42"/>
      <c r="K503" s="42"/>
      <c r="L503" s="96"/>
      <c r="M503" s="12"/>
      <c r="N503" s="205"/>
    </row>
    <row r="504" spans="1:14">
      <c r="A504" s="264"/>
      <c r="B504" s="14" t="s">
        <v>30</v>
      </c>
      <c r="C504" s="34"/>
      <c r="D504" s="34"/>
      <c r="E504" s="34"/>
      <c r="F504" s="12"/>
      <c r="G504" s="34"/>
      <c r="H504" s="34"/>
      <c r="I504" s="34"/>
      <c r="J504" s="34"/>
      <c r="K504" s="34"/>
      <c r="L504" s="34"/>
      <c r="M504" s="12"/>
      <c r="N504" s="205"/>
    </row>
    <row r="505" spans="1:14" ht="14.25" thickBot="1">
      <c r="A505" s="234"/>
      <c r="B505" s="15" t="s">
        <v>31</v>
      </c>
      <c r="C505" s="16">
        <f t="shared" ref="C505:L505" si="99">C493+C495+C496+C497+C498+C499+C500+C501</f>
        <v>2.35</v>
      </c>
      <c r="D505" s="16">
        <f t="shared" si="99"/>
        <v>524.04999999999995</v>
      </c>
      <c r="E505" s="16">
        <f t="shared" si="99"/>
        <v>609.13067799999999</v>
      </c>
      <c r="F505" s="17">
        <f t="shared" ref="F505:F514" si="100">(D505-E505)/E505*100</f>
        <v>-13.967557549285022</v>
      </c>
      <c r="G505" s="16">
        <f t="shared" si="99"/>
        <v>122</v>
      </c>
      <c r="H505" s="16">
        <f t="shared" si="99"/>
        <v>11253.17</v>
      </c>
      <c r="I505" s="16">
        <f t="shared" si="99"/>
        <v>24</v>
      </c>
      <c r="J505" s="16">
        <f t="shared" si="99"/>
        <v>161.19</v>
      </c>
      <c r="K505" s="16">
        <f t="shared" si="99"/>
        <v>252.83</v>
      </c>
      <c r="L505" s="16">
        <f t="shared" si="99"/>
        <v>245.31360000000001</v>
      </c>
      <c r="M505" s="17">
        <f t="shared" ref="M505:M518" si="101">(K505-L505)/L505*100</f>
        <v>3.0639964518885234</v>
      </c>
      <c r="N505" s="206">
        <f>D505/D518*100</f>
        <v>3.5685817241344293</v>
      </c>
    </row>
    <row r="506" spans="1:14" ht="15" thickTop="1" thickBot="1">
      <c r="A506" s="256" t="s">
        <v>48</v>
      </c>
      <c r="B506" s="192" t="s">
        <v>19</v>
      </c>
      <c r="C506" s="31">
        <f>C402+C415+C428+C441+C454+C467+C480+C493</f>
        <v>910.22526900000003</v>
      </c>
      <c r="D506" s="31">
        <f>D402+D415+D428+D441+D454+D467+D480+D493</f>
        <v>7762.6208209999995</v>
      </c>
      <c r="E506" s="31">
        <f>E402+E415+E428+E441+E454+E467+E480+E493</f>
        <v>8274.0338389999997</v>
      </c>
      <c r="F506" s="26">
        <f t="shared" si="100"/>
        <v>-6.1809394057519302</v>
      </c>
      <c r="G506" s="31">
        <f t="shared" ref="G506:L517" si="102">G402+G415+G428+G441+G454+G467+G480+G493</f>
        <v>61904</v>
      </c>
      <c r="H506" s="31">
        <f t="shared" si="102"/>
        <v>5795744.813893999</v>
      </c>
      <c r="I506" s="31">
        <f t="shared" si="102"/>
        <v>6099</v>
      </c>
      <c r="J506" s="31">
        <f t="shared" si="102"/>
        <v>415.12177900000017</v>
      </c>
      <c r="K506" s="31">
        <f t="shared" si="102"/>
        <v>4013.6110869999998</v>
      </c>
      <c r="L506" s="31">
        <f t="shared" si="102"/>
        <v>3182.5393130173575</v>
      </c>
      <c r="M506" s="26">
        <f t="shared" si="101"/>
        <v>26.113480219501366</v>
      </c>
      <c r="N506" s="205">
        <f>D506/D518*100</f>
        <v>52.860503374116973</v>
      </c>
    </row>
    <row r="507" spans="1:14" ht="14.25" thickBot="1">
      <c r="A507" s="256"/>
      <c r="B507" s="192" t="s">
        <v>20</v>
      </c>
      <c r="C507" s="31">
        <f t="shared" ref="C507:E517" si="103">C403+C416+C429+C442+C455+C468+C481+C494</f>
        <v>332.54328700000002</v>
      </c>
      <c r="D507" s="31">
        <f t="shared" si="103"/>
        <v>2367.4394850000003</v>
      </c>
      <c r="E507" s="31">
        <f t="shared" si="103"/>
        <v>2125.510307</v>
      </c>
      <c r="F507" s="12">
        <f t="shared" si="100"/>
        <v>11.382169129137999</v>
      </c>
      <c r="G507" s="31">
        <f t="shared" si="102"/>
        <v>28802</v>
      </c>
      <c r="H507" s="31">
        <f t="shared" si="102"/>
        <v>575979</v>
      </c>
      <c r="I507" s="31">
        <f t="shared" si="102"/>
        <v>2689</v>
      </c>
      <c r="J507" s="31">
        <f t="shared" si="102"/>
        <v>171.48865099999998</v>
      </c>
      <c r="K507" s="31">
        <f t="shared" si="102"/>
        <v>1479.4513220000001</v>
      </c>
      <c r="L507" s="31">
        <f t="shared" si="102"/>
        <v>1187.99694</v>
      </c>
      <c r="M507" s="12">
        <f t="shared" si="101"/>
        <v>24.533260329778301</v>
      </c>
      <c r="N507" s="205">
        <f>D507/D518*100</f>
        <v>16.121364906335707</v>
      </c>
    </row>
    <row r="508" spans="1:14" ht="14.25" thickBot="1">
      <c r="A508" s="256"/>
      <c r="B508" s="192" t="s">
        <v>21</v>
      </c>
      <c r="C508" s="31">
        <f t="shared" si="103"/>
        <v>6.4576370000001626</v>
      </c>
      <c r="D508" s="31">
        <f t="shared" si="103"/>
        <v>615.39636499999995</v>
      </c>
      <c r="E508" s="31">
        <f t="shared" si="103"/>
        <v>219.55843899999999</v>
      </c>
      <c r="F508" s="12">
        <f t="shared" si="100"/>
        <v>180.28818559782161</v>
      </c>
      <c r="G508" s="31">
        <f t="shared" si="102"/>
        <v>975</v>
      </c>
      <c r="H508" s="31">
        <f t="shared" si="102"/>
        <v>312023.41125800001</v>
      </c>
      <c r="I508" s="31">
        <f t="shared" si="102"/>
        <v>67</v>
      </c>
      <c r="J508" s="31">
        <f t="shared" si="102"/>
        <v>7.035440000000003</v>
      </c>
      <c r="K508" s="31">
        <f t="shared" si="102"/>
        <v>455.87906799999996</v>
      </c>
      <c r="L508" s="31">
        <f t="shared" si="102"/>
        <v>82.710000000000008</v>
      </c>
      <c r="M508" s="12">
        <f t="shared" si="101"/>
        <v>451.17769072663509</v>
      </c>
      <c r="N508" s="205">
        <f>D508/D518*100</f>
        <v>4.1906158214631439</v>
      </c>
    </row>
    <row r="509" spans="1:14" ht="14.25" thickBot="1">
      <c r="A509" s="256"/>
      <c r="B509" s="192" t="s">
        <v>22</v>
      </c>
      <c r="C509" s="31">
        <f t="shared" si="103"/>
        <v>36.502244999999995</v>
      </c>
      <c r="D509" s="31">
        <f t="shared" si="103"/>
        <v>442.79174899999998</v>
      </c>
      <c r="E509" s="31">
        <f t="shared" si="103"/>
        <v>397.936511</v>
      </c>
      <c r="F509" s="12">
        <f t="shared" si="100"/>
        <v>11.271958405445231</v>
      </c>
      <c r="G509" s="31">
        <f t="shared" si="102"/>
        <v>30404</v>
      </c>
      <c r="H509" s="31">
        <f t="shared" si="102"/>
        <v>1450445.7784</v>
      </c>
      <c r="I509" s="31">
        <f t="shared" si="102"/>
        <v>2535</v>
      </c>
      <c r="J509" s="31">
        <f t="shared" si="102"/>
        <v>26.183734000000005</v>
      </c>
      <c r="K509" s="31">
        <f t="shared" si="102"/>
        <v>298.57141700000005</v>
      </c>
      <c r="L509" s="31">
        <f t="shared" si="102"/>
        <v>251.36589999999998</v>
      </c>
      <c r="M509" s="12">
        <f t="shared" si="101"/>
        <v>18.779602563434452</v>
      </c>
      <c r="N509" s="205">
        <f>D509/D518*100</f>
        <v>3.0152438566528375</v>
      </c>
    </row>
    <row r="510" spans="1:14" ht="14.25" thickBot="1">
      <c r="A510" s="256"/>
      <c r="B510" s="192" t="s">
        <v>23</v>
      </c>
      <c r="C510" s="31">
        <f t="shared" si="103"/>
        <v>0.69627299999999992</v>
      </c>
      <c r="D510" s="31">
        <f t="shared" si="103"/>
        <v>14.205557999999998</v>
      </c>
      <c r="E510" s="31">
        <f t="shared" si="103"/>
        <v>12.932672</v>
      </c>
      <c r="F510" s="12">
        <f t="shared" si="100"/>
        <v>9.8424053436134304</v>
      </c>
      <c r="G510" s="31">
        <f t="shared" si="102"/>
        <v>437</v>
      </c>
      <c r="H510" s="31">
        <f t="shared" si="102"/>
        <v>10113.6</v>
      </c>
      <c r="I510" s="31">
        <f t="shared" si="102"/>
        <v>3</v>
      </c>
      <c r="J510" s="31">
        <f t="shared" si="102"/>
        <v>3.9772799999999999</v>
      </c>
      <c r="K510" s="31">
        <f t="shared" si="102"/>
        <v>3.9772799999999999</v>
      </c>
      <c r="L510" s="31">
        <f t="shared" si="102"/>
        <v>7.38</v>
      </c>
      <c r="M510" s="12">
        <f t="shared" si="101"/>
        <v>-46.107317073170734</v>
      </c>
      <c r="N510" s="205">
        <f>D510/D518*100</f>
        <v>9.673446171153828E-2</v>
      </c>
    </row>
    <row r="511" spans="1:14" ht="14.25" thickBot="1">
      <c r="A511" s="256"/>
      <c r="B511" s="192" t="s">
        <v>24</v>
      </c>
      <c r="C511" s="31">
        <f t="shared" si="103"/>
        <v>23.713038000000005</v>
      </c>
      <c r="D511" s="31">
        <f t="shared" si="103"/>
        <v>475.29757699999999</v>
      </c>
      <c r="E511" s="31">
        <f t="shared" si="103"/>
        <v>395.27211699999998</v>
      </c>
      <c r="F511" s="12">
        <f t="shared" si="100"/>
        <v>20.245662812588424</v>
      </c>
      <c r="G511" s="31">
        <f t="shared" si="102"/>
        <v>865</v>
      </c>
      <c r="H511" s="31">
        <f t="shared" si="102"/>
        <v>592518.89093999984</v>
      </c>
      <c r="I511" s="31">
        <f t="shared" si="102"/>
        <v>147</v>
      </c>
      <c r="J511" s="31">
        <f t="shared" si="102"/>
        <v>42.832331000000003</v>
      </c>
      <c r="K511" s="31">
        <f t="shared" si="102"/>
        <v>346.76820799999996</v>
      </c>
      <c r="L511" s="31">
        <f t="shared" si="102"/>
        <v>101.30999999999999</v>
      </c>
      <c r="M511" s="12">
        <f t="shared" si="101"/>
        <v>242.28428388115682</v>
      </c>
      <c r="N511" s="205">
        <f>D511/D518*100</f>
        <v>3.2365962156427384</v>
      </c>
    </row>
    <row r="512" spans="1:14" ht="14.25" thickBot="1">
      <c r="A512" s="256"/>
      <c r="B512" s="192" t="s">
        <v>25</v>
      </c>
      <c r="C512" s="31">
        <f t="shared" si="103"/>
        <v>2.5356000000000001</v>
      </c>
      <c r="D512" s="31">
        <f t="shared" si="103"/>
        <v>3833.3592209999997</v>
      </c>
      <c r="E512" s="31">
        <f t="shared" si="103"/>
        <v>3496.6511</v>
      </c>
      <c r="F512" s="12">
        <f t="shared" si="100"/>
        <v>9.6294457573991199</v>
      </c>
      <c r="G512" s="31">
        <f t="shared" si="102"/>
        <v>1223</v>
      </c>
      <c r="H512" s="31">
        <f t="shared" si="102"/>
        <v>255701.54231899997</v>
      </c>
      <c r="I512" s="31">
        <f t="shared" si="102"/>
        <v>2889</v>
      </c>
      <c r="J512" s="31">
        <f t="shared" si="102"/>
        <v>542.78329899999983</v>
      </c>
      <c r="K512" s="31">
        <f t="shared" si="102"/>
        <v>2005.5226989999999</v>
      </c>
      <c r="L512" s="31">
        <f t="shared" si="102"/>
        <v>971.23969999999997</v>
      </c>
      <c r="M512" s="12">
        <f t="shared" si="101"/>
        <v>106.49101339247152</v>
      </c>
      <c r="N512" s="205">
        <f>D512/D518*100</f>
        <v>26.103722274788272</v>
      </c>
    </row>
    <row r="513" spans="1:14" ht="14.25" thickBot="1">
      <c r="A513" s="256"/>
      <c r="B513" s="192" t="s">
        <v>26</v>
      </c>
      <c r="C513" s="31">
        <f t="shared" si="103"/>
        <v>85.450163999999901</v>
      </c>
      <c r="D513" s="31">
        <f t="shared" si="103"/>
        <v>1483.8443659999998</v>
      </c>
      <c r="E513" s="31">
        <f t="shared" si="103"/>
        <v>839.01920599999994</v>
      </c>
      <c r="F513" s="12">
        <f t="shared" si="100"/>
        <v>76.854636388383213</v>
      </c>
      <c r="G513" s="31">
        <f t="shared" si="102"/>
        <v>58460</v>
      </c>
      <c r="H513" s="31">
        <f t="shared" si="102"/>
        <v>10689368.08</v>
      </c>
      <c r="I513" s="31">
        <f t="shared" si="102"/>
        <v>354</v>
      </c>
      <c r="J513" s="31">
        <f t="shared" si="102"/>
        <v>35.464166999999982</v>
      </c>
      <c r="K513" s="31">
        <f t="shared" si="102"/>
        <v>243.37929800000001</v>
      </c>
      <c r="L513" s="31">
        <f t="shared" si="102"/>
        <v>223.30275699999999</v>
      </c>
      <c r="M513" s="12">
        <f t="shared" si="101"/>
        <v>8.9907268811732681</v>
      </c>
      <c r="N513" s="205">
        <f>D513/D518*100</f>
        <v>10.104417299813832</v>
      </c>
    </row>
    <row r="514" spans="1:14" ht="14.25" thickBot="1">
      <c r="A514" s="256"/>
      <c r="B514" s="192" t="s">
        <v>27</v>
      </c>
      <c r="C514" s="31">
        <f t="shared" si="103"/>
        <v>0.25207499999999999</v>
      </c>
      <c r="D514" s="31">
        <f t="shared" si="103"/>
        <v>57.590094000000001</v>
      </c>
      <c r="E514" s="31">
        <f t="shared" si="103"/>
        <v>9.7806899999999999</v>
      </c>
      <c r="F514" s="12">
        <f t="shared" si="100"/>
        <v>488.81422476328362</v>
      </c>
      <c r="G514" s="31">
        <f t="shared" si="102"/>
        <v>56</v>
      </c>
      <c r="H514" s="31">
        <f t="shared" si="102"/>
        <v>15244.48</v>
      </c>
      <c r="I514" s="31">
        <f t="shared" si="102"/>
        <v>0</v>
      </c>
      <c r="J514" s="31">
        <f t="shared" si="102"/>
        <v>0</v>
      </c>
      <c r="K514" s="31">
        <f t="shared" si="102"/>
        <v>0</v>
      </c>
      <c r="L514" s="31">
        <f t="shared" si="102"/>
        <v>1.26</v>
      </c>
      <c r="M514" s="12">
        <f t="shared" si="101"/>
        <v>-100</v>
      </c>
      <c r="N514" s="205">
        <f>D514/D518*100</f>
        <v>0.39216669581067432</v>
      </c>
    </row>
    <row r="515" spans="1:14" ht="14.25" thickBot="1">
      <c r="A515" s="256"/>
      <c r="B515" s="14" t="s">
        <v>28</v>
      </c>
      <c r="C515" s="31">
        <f t="shared" si="103"/>
        <v>0</v>
      </c>
      <c r="D515" s="31">
        <f t="shared" si="103"/>
        <v>0</v>
      </c>
      <c r="E515" s="31">
        <f t="shared" si="103"/>
        <v>0</v>
      </c>
      <c r="F515" s="12"/>
      <c r="G515" s="31">
        <f t="shared" si="102"/>
        <v>0</v>
      </c>
      <c r="H515" s="31">
        <f t="shared" si="102"/>
        <v>0</v>
      </c>
      <c r="I515" s="31">
        <f t="shared" si="102"/>
        <v>0</v>
      </c>
      <c r="J515" s="31">
        <f t="shared" si="102"/>
        <v>0</v>
      </c>
      <c r="K515" s="31">
        <f t="shared" si="102"/>
        <v>0</v>
      </c>
      <c r="L515" s="31">
        <f t="shared" si="102"/>
        <v>0</v>
      </c>
      <c r="M515" s="12" t="e">
        <f t="shared" si="101"/>
        <v>#DIV/0!</v>
      </c>
      <c r="N515" s="205">
        <f>D515/D518*100</f>
        <v>0</v>
      </c>
    </row>
    <row r="516" spans="1:14" ht="14.25" thickBot="1">
      <c r="A516" s="256"/>
      <c r="B516" s="14" t="s">
        <v>29</v>
      </c>
      <c r="C516" s="31">
        <f t="shared" si="103"/>
        <v>0.132075</v>
      </c>
      <c r="D516" s="31">
        <f t="shared" si="103"/>
        <v>28.486592999999999</v>
      </c>
      <c r="E516" s="31">
        <f t="shared" si="103"/>
        <v>6.13</v>
      </c>
      <c r="F516" s="12">
        <f>(D516-E516)/E516*100</f>
        <v>364.70787928221864</v>
      </c>
      <c r="G516" s="31">
        <f t="shared" si="102"/>
        <v>8</v>
      </c>
      <c r="H516" s="31">
        <f t="shared" si="102"/>
        <v>10990.38</v>
      </c>
      <c r="I516" s="31">
        <f t="shared" si="102"/>
        <v>0</v>
      </c>
      <c r="J516" s="31">
        <f t="shared" si="102"/>
        <v>0</v>
      </c>
      <c r="K516" s="31">
        <f t="shared" si="102"/>
        <v>0</v>
      </c>
      <c r="L516" s="31">
        <f t="shared" si="102"/>
        <v>0</v>
      </c>
      <c r="M516" s="12" t="e">
        <f t="shared" si="101"/>
        <v>#DIV/0!</v>
      </c>
      <c r="N516" s="205">
        <f>D516/D518*100</f>
        <v>0.19398289316411749</v>
      </c>
    </row>
    <row r="517" spans="1:14" ht="14.25" thickBot="1">
      <c r="A517" s="256"/>
      <c r="B517" s="14" t="s">
        <v>30</v>
      </c>
      <c r="C517" s="31">
        <f t="shared" si="103"/>
        <v>0.12471600000000301</v>
      </c>
      <c r="D517" s="31">
        <f t="shared" si="103"/>
        <v>27.776202000000001</v>
      </c>
      <c r="E517" s="31">
        <f t="shared" si="103"/>
        <v>1.78</v>
      </c>
      <c r="F517" s="12">
        <f>(D517-E517)/E517*100</f>
        <v>1460.4607865168539</v>
      </c>
      <c r="G517" s="31">
        <f t="shared" si="102"/>
        <v>33</v>
      </c>
      <c r="H517" s="31">
        <f t="shared" si="102"/>
        <v>3193.8</v>
      </c>
      <c r="I517" s="31">
        <f t="shared" si="102"/>
        <v>0</v>
      </c>
      <c r="J517" s="31">
        <f t="shared" si="102"/>
        <v>0</v>
      </c>
      <c r="K517" s="31">
        <f t="shared" si="102"/>
        <v>0</v>
      </c>
      <c r="L517" s="31">
        <f t="shared" si="102"/>
        <v>1.2</v>
      </c>
      <c r="M517" s="12">
        <f t="shared" si="101"/>
        <v>-100</v>
      </c>
      <c r="N517" s="205">
        <f>D517/D518*100</f>
        <v>0.18914539991044022</v>
      </c>
    </row>
    <row r="518" spans="1:14" ht="14.25" thickBot="1">
      <c r="A518" s="273"/>
      <c r="B518" s="35" t="s">
        <v>31</v>
      </c>
      <c r="C518" s="36">
        <f t="shared" ref="C518:L518" si="104">C506+C508+C509+C510+C511+C512+C513+C514</f>
        <v>1065.8323010000004</v>
      </c>
      <c r="D518" s="36">
        <f t="shared" si="104"/>
        <v>14685.105750999997</v>
      </c>
      <c r="E518" s="36">
        <f t="shared" si="104"/>
        <v>13645.184574000003</v>
      </c>
      <c r="F518" s="201">
        <f>(D518-E518)/E518*100</f>
        <v>7.6211587418282027</v>
      </c>
      <c r="G518" s="36">
        <f t="shared" si="104"/>
        <v>154324</v>
      </c>
      <c r="H518" s="36">
        <f t="shared" si="104"/>
        <v>19121160.596811</v>
      </c>
      <c r="I518" s="36">
        <f t="shared" si="104"/>
        <v>12094</v>
      </c>
      <c r="J518" s="36">
        <f t="shared" si="104"/>
        <v>1073.3980300000001</v>
      </c>
      <c r="K518" s="36">
        <f t="shared" si="104"/>
        <v>7367.7090569999991</v>
      </c>
      <c r="L518" s="36">
        <f t="shared" si="104"/>
        <v>4821.107670017358</v>
      </c>
      <c r="M518" s="201">
        <f t="shared" si="101"/>
        <v>52.821914823019753</v>
      </c>
      <c r="N518" s="210">
        <f>D518/D518*100</f>
        <v>100</v>
      </c>
    </row>
    <row r="522" spans="1:14">
      <c r="A522" s="217" t="s">
        <v>128</v>
      </c>
      <c r="B522" s="217"/>
      <c r="C522" s="217"/>
      <c r="D522" s="217"/>
      <c r="E522" s="217"/>
      <c r="F522" s="217"/>
      <c r="G522" s="217"/>
      <c r="H522" s="217"/>
      <c r="I522" s="217"/>
      <c r="J522" s="217"/>
      <c r="K522" s="217"/>
      <c r="L522" s="217"/>
      <c r="M522" s="217"/>
      <c r="N522" s="217"/>
    </row>
    <row r="523" spans="1:14">
      <c r="A523" s="217"/>
      <c r="B523" s="217"/>
      <c r="C523" s="217"/>
      <c r="D523" s="217"/>
      <c r="E523" s="217"/>
      <c r="F523" s="217"/>
      <c r="G523" s="217"/>
      <c r="H523" s="217"/>
      <c r="I523" s="217"/>
      <c r="J523" s="217"/>
      <c r="K523" s="217"/>
      <c r="L523" s="217"/>
      <c r="M523" s="217"/>
      <c r="N523" s="217"/>
    </row>
    <row r="524" spans="1:14" ht="14.25" thickBot="1">
      <c r="A524" s="255" t="str">
        <f>A3</f>
        <v>财字3号表                                             （2021年1-11月）                                           单位：万元</v>
      </c>
      <c r="B524" s="255"/>
      <c r="C524" s="255"/>
      <c r="D524" s="25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</row>
    <row r="525" spans="1:14" ht="14.25" thickBot="1">
      <c r="A525" s="221" t="s">
        <v>67</v>
      </c>
      <c r="B525" s="37" t="s">
        <v>3</v>
      </c>
      <c r="C525" s="227" t="s">
        <v>4</v>
      </c>
      <c r="D525" s="227"/>
      <c r="E525" s="227"/>
      <c r="F525" s="259"/>
      <c r="G525" s="219" t="s">
        <v>5</v>
      </c>
      <c r="H525" s="259"/>
      <c r="I525" s="219" t="s">
        <v>6</v>
      </c>
      <c r="J525" s="228"/>
      <c r="K525" s="228"/>
      <c r="L525" s="228"/>
      <c r="M525" s="228"/>
      <c r="N525" s="224" t="s">
        <v>7</v>
      </c>
    </row>
    <row r="526" spans="1:14" ht="14.25" thickBot="1">
      <c r="A526" s="221"/>
      <c r="B526" s="24" t="s">
        <v>8</v>
      </c>
      <c r="C526" s="274" t="s">
        <v>9</v>
      </c>
      <c r="D526" s="229" t="s">
        <v>10</v>
      </c>
      <c r="E526" s="229" t="s">
        <v>11</v>
      </c>
      <c r="F526" s="153" t="s">
        <v>12</v>
      </c>
      <c r="G526" s="229" t="s">
        <v>13</v>
      </c>
      <c r="H526" s="229" t="s">
        <v>14</v>
      </c>
      <c r="I526" s="192" t="s">
        <v>13</v>
      </c>
      <c r="J526" s="260" t="s">
        <v>15</v>
      </c>
      <c r="K526" s="261"/>
      <c r="L526" s="262"/>
      <c r="M526" s="212" t="s">
        <v>12</v>
      </c>
      <c r="N526" s="225"/>
    </row>
    <row r="527" spans="1:14" ht="14.25" thickBot="1">
      <c r="A527" s="221"/>
      <c r="B527" s="38" t="s">
        <v>16</v>
      </c>
      <c r="C527" s="275"/>
      <c r="D527" s="263"/>
      <c r="E527" s="263"/>
      <c r="F527" s="202" t="s">
        <v>17</v>
      </c>
      <c r="G527" s="263"/>
      <c r="H527" s="263"/>
      <c r="I527" s="24" t="s">
        <v>18</v>
      </c>
      <c r="J527" s="193" t="s">
        <v>9</v>
      </c>
      <c r="K527" s="25" t="s">
        <v>10</v>
      </c>
      <c r="L527" s="193" t="s">
        <v>11</v>
      </c>
      <c r="M527" s="153" t="s">
        <v>17</v>
      </c>
      <c r="N527" s="211" t="s">
        <v>17</v>
      </c>
    </row>
    <row r="528" spans="1:14" ht="14.25" thickBot="1">
      <c r="A528" s="221"/>
      <c r="B528" s="192" t="s">
        <v>19</v>
      </c>
      <c r="C528" s="31">
        <f t="shared" ref="C528:L539" si="105">C202</f>
        <v>2466.3944570000003</v>
      </c>
      <c r="D528" s="31">
        <f t="shared" si="105"/>
        <v>21538.969346999991</v>
      </c>
      <c r="E528" s="31">
        <f t="shared" si="105"/>
        <v>23464.850049000004</v>
      </c>
      <c r="F528" s="12">
        <f t="shared" ref="F528:F559" si="106">(D528-E528)/E528*100</f>
        <v>-8.2075133571206766</v>
      </c>
      <c r="G528" s="31">
        <f t="shared" si="105"/>
        <v>154158</v>
      </c>
      <c r="H528" s="31">
        <f t="shared" si="105"/>
        <v>13201206.558004007</v>
      </c>
      <c r="I528" s="31">
        <f t="shared" si="105"/>
        <v>19408</v>
      </c>
      <c r="J528" s="31">
        <f t="shared" si="105"/>
        <v>1619.5064510000002</v>
      </c>
      <c r="K528" s="31">
        <f t="shared" si="105"/>
        <v>14572.600329999997</v>
      </c>
      <c r="L528" s="31">
        <f t="shared" si="105"/>
        <v>12838.898226823685</v>
      </c>
      <c r="M528" s="12">
        <f t="shared" ref="M528:M579" si="107">(K528-L528)/L528*100</f>
        <v>13.503511536170393</v>
      </c>
      <c r="N528" s="205">
        <f t="shared" ref="N528:N540" si="108">N202</f>
        <v>60.490534466929432</v>
      </c>
    </row>
    <row r="529" spans="1:14" ht="14.25" thickBot="1">
      <c r="A529" s="221"/>
      <c r="B529" s="192" t="s">
        <v>20</v>
      </c>
      <c r="C529" s="31">
        <f t="shared" si="105"/>
        <v>835.95585499999993</v>
      </c>
      <c r="D529" s="31">
        <f t="shared" si="105"/>
        <v>5621.1921329999986</v>
      </c>
      <c r="E529" s="31">
        <f t="shared" si="105"/>
        <v>5227.7974349999995</v>
      </c>
      <c r="F529" s="12">
        <f t="shared" si="106"/>
        <v>7.5250562572725084</v>
      </c>
      <c r="G529" s="31">
        <f t="shared" si="105"/>
        <v>73929</v>
      </c>
      <c r="H529" s="31">
        <f t="shared" si="105"/>
        <v>1480469.2000000002</v>
      </c>
      <c r="I529" s="31">
        <f t="shared" si="105"/>
        <v>8404</v>
      </c>
      <c r="J529" s="31">
        <f t="shared" si="105"/>
        <v>528.77094100000022</v>
      </c>
      <c r="K529" s="31">
        <f t="shared" si="105"/>
        <v>4882.6980480000002</v>
      </c>
      <c r="L529" s="31">
        <f t="shared" si="105"/>
        <v>4374.4224900556637</v>
      </c>
      <c r="M529" s="12">
        <f t="shared" si="107"/>
        <v>11.619260807564766</v>
      </c>
      <c r="N529" s="205">
        <f t="shared" si="108"/>
        <v>15.786684636042217</v>
      </c>
    </row>
    <row r="530" spans="1:14" ht="14.25" thickBot="1">
      <c r="A530" s="221"/>
      <c r="B530" s="192" t="s">
        <v>21</v>
      </c>
      <c r="C530" s="31">
        <f t="shared" si="105"/>
        <v>88.21330499999992</v>
      </c>
      <c r="D530" s="31">
        <f t="shared" si="105"/>
        <v>1051.4671519999999</v>
      </c>
      <c r="E530" s="31">
        <f t="shared" si="105"/>
        <v>986.11665200000016</v>
      </c>
      <c r="F530" s="12">
        <f t="shared" si="106"/>
        <v>6.6270557207870544</v>
      </c>
      <c r="G530" s="31">
        <f t="shared" si="105"/>
        <v>2530</v>
      </c>
      <c r="H530" s="31">
        <f t="shared" si="105"/>
        <v>1202905.626312</v>
      </c>
      <c r="I530" s="31">
        <f t="shared" si="105"/>
        <v>160</v>
      </c>
      <c r="J530" s="31">
        <f t="shared" si="105"/>
        <v>87.703124999999872</v>
      </c>
      <c r="K530" s="31">
        <f t="shared" si="105"/>
        <v>2369.2907869999999</v>
      </c>
      <c r="L530" s="31">
        <f t="shared" si="105"/>
        <v>1063.455882</v>
      </c>
      <c r="M530" s="12">
        <f t="shared" si="107"/>
        <v>122.79163876024337</v>
      </c>
      <c r="N530" s="205">
        <f t="shared" si="108"/>
        <v>2.9529644141379983</v>
      </c>
    </row>
    <row r="531" spans="1:14" ht="14.25" thickBot="1">
      <c r="A531" s="221"/>
      <c r="B531" s="192" t="s">
        <v>22</v>
      </c>
      <c r="C531" s="31">
        <f t="shared" si="105"/>
        <v>31.256435000000003</v>
      </c>
      <c r="D531" s="31">
        <f t="shared" si="105"/>
        <v>313.14333999999997</v>
      </c>
      <c r="E531" s="31">
        <f t="shared" si="105"/>
        <v>195.38550599999999</v>
      </c>
      <c r="F531" s="12">
        <f t="shared" si="106"/>
        <v>60.269482834617207</v>
      </c>
      <c r="G531" s="31">
        <f t="shared" si="105"/>
        <v>36749</v>
      </c>
      <c r="H531" s="31">
        <f t="shared" si="105"/>
        <v>723890.17020000005</v>
      </c>
      <c r="I531" s="31">
        <f t="shared" si="105"/>
        <v>1031</v>
      </c>
      <c r="J531" s="31">
        <f t="shared" si="105"/>
        <v>4.801200000000005</v>
      </c>
      <c r="K531" s="31">
        <f t="shared" si="105"/>
        <v>81.433903000000015</v>
      </c>
      <c r="L531" s="31">
        <f t="shared" si="105"/>
        <v>93.800000000000011</v>
      </c>
      <c r="M531" s="12">
        <f t="shared" si="107"/>
        <v>-13.183472281449887</v>
      </c>
      <c r="N531" s="205">
        <f t="shared" si="108"/>
        <v>0.87943892282839087</v>
      </c>
    </row>
    <row r="532" spans="1:14" ht="14.25" thickBot="1">
      <c r="A532" s="221"/>
      <c r="B532" s="192" t="s">
        <v>23</v>
      </c>
      <c r="C532" s="31">
        <f t="shared" si="105"/>
        <v>6.366028</v>
      </c>
      <c r="D532" s="31">
        <f t="shared" si="105"/>
        <v>85.633021999999997</v>
      </c>
      <c r="E532" s="31">
        <f t="shared" si="105"/>
        <v>81.950911999999988</v>
      </c>
      <c r="F532" s="12">
        <f t="shared" si="106"/>
        <v>4.493067752559007</v>
      </c>
      <c r="G532" s="31">
        <f t="shared" si="105"/>
        <v>1923</v>
      </c>
      <c r="H532" s="31">
        <f t="shared" si="105"/>
        <v>350393.34111000004</v>
      </c>
      <c r="I532" s="31">
        <f t="shared" si="105"/>
        <v>18</v>
      </c>
      <c r="J532" s="31">
        <f t="shared" si="105"/>
        <v>2.0002550000000001</v>
      </c>
      <c r="K532" s="31">
        <f t="shared" si="105"/>
        <v>28.882835</v>
      </c>
      <c r="L532" s="31">
        <f t="shared" si="105"/>
        <v>10.27</v>
      </c>
      <c r="M532" s="12">
        <f t="shared" si="107"/>
        <v>181.23500486854917</v>
      </c>
      <c r="N532" s="205">
        <f t="shared" si="108"/>
        <v>0.24049373882969985</v>
      </c>
    </row>
    <row r="533" spans="1:14" ht="14.25" thickBot="1">
      <c r="A533" s="221"/>
      <c r="B533" s="192" t="s">
        <v>24</v>
      </c>
      <c r="C533" s="31">
        <f t="shared" si="105"/>
        <v>385.39009599999952</v>
      </c>
      <c r="D533" s="31">
        <f t="shared" si="105"/>
        <v>4099.540148</v>
      </c>
      <c r="E533" s="31">
        <f t="shared" si="105"/>
        <v>2636.982986</v>
      </c>
      <c r="F533" s="12">
        <f t="shared" si="106"/>
        <v>55.463276394457559</v>
      </c>
      <c r="G533" s="31">
        <f t="shared" si="105"/>
        <v>6845</v>
      </c>
      <c r="H533" s="31">
        <f t="shared" si="105"/>
        <v>2517780.251902</v>
      </c>
      <c r="I533" s="31">
        <f t="shared" si="105"/>
        <v>823</v>
      </c>
      <c r="J533" s="31">
        <f t="shared" si="105"/>
        <v>407.67911500000002</v>
      </c>
      <c r="K533" s="31">
        <f t="shared" si="105"/>
        <v>2007.1425380000001</v>
      </c>
      <c r="L533" s="31">
        <f t="shared" si="105"/>
        <v>892.14536599999985</v>
      </c>
      <c r="M533" s="12">
        <f t="shared" si="107"/>
        <v>124.9793155345494</v>
      </c>
      <c r="N533" s="205">
        <f t="shared" si="108"/>
        <v>11.513242375995805</v>
      </c>
    </row>
    <row r="534" spans="1:14" ht="14.25" thickBot="1">
      <c r="A534" s="221"/>
      <c r="B534" s="192" t="s">
        <v>25</v>
      </c>
      <c r="C534" s="31">
        <f t="shared" si="105"/>
        <v>168.57415599999979</v>
      </c>
      <c r="D534" s="31">
        <f t="shared" si="105"/>
        <v>5358.5414540000011</v>
      </c>
      <c r="E534" s="31">
        <f t="shared" si="105"/>
        <v>8147.8328000000001</v>
      </c>
      <c r="F534" s="12">
        <f t="shared" si="106"/>
        <v>-34.233536873756158</v>
      </c>
      <c r="G534" s="31">
        <f t="shared" si="105"/>
        <v>2873</v>
      </c>
      <c r="H534" s="31">
        <f t="shared" si="105"/>
        <v>118095.9947</v>
      </c>
      <c r="I534" s="31">
        <f t="shared" si="105"/>
        <v>6094</v>
      </c>
      <c r="J534" s="31">
        <f t="shared" si="105"/>
        <v>975.92234199999996</v>
      </c>
      <c r="K534" s="31">
        <f t="shared" si="105"/>
        <v>2970.9351709999996</v>
      </c>
      <c r="L534" s="31">
        <f t="shared" si="105"/>
        <v>1360.2365</v>
      </c>
      <c r="M534" s="12">
        <f t="shared" si="107"/>
        <v>118.41313411307517</v>
      </c>
      <c r="N534" s="205">
        <f t="shared" si="108"/>
        <v>15.049050457969315</v>
      </c>
    </row>
    <row r="535" spans="1:14" ht="14.25" thickBot="1">
      <c r="A535" s="221"/>
      <c r="B535" s="192" t="s">
        <v>26</v>
      </c>
      <c r="C535" s="31">
        <f t="shared" si="105"/>
        <v>163.89106000000089</v>
      </c>
      <c r="D535" s="31">
        <f t="shared" si="105"/>
        <v>2730.3345610000006</v>
      </c>
      <c r="E535" s="31">
        <f t="shared" si="105"/>
        <v>2384.1446910000004</v>
      </c>
      <c r="F535" s="12">
        <f t="shared" si="106"/>
        <v>14.520505878139259</v>
      </c>
      <c r="G535" s="31">
        <f t="shared" si="105"/>
        <v>112835</v>
      </c>
      <c r="H535" s="31">
        <f t="shared" si="105"/>
        <v>24716541.282700002</v>
      </c>
      <c r="I535" s="31">
        <f t="shared" si="105"/>
        <v>1998</v>
      </c>
      <c r="J535" s="31">
        <f t="shared" si="105"/>
        <v>54.045362000000011</v>
      </c>
      <c r="K535" s="31">
        <f t="shared" si="105"/>
        <v>780.78091399999994</v>
      </c>
      <c r="L535" s="31">
        <f t="shared" si="105"/>
        <v>634.08904699999982</v>
      </c>
      <c r="M535" s="12">
        <f t="shared" si="107"/>
        <v>23.134269184119837</v>
      </c>
      <c r="N535" s="205">
        <f t="shared" si="108"/>
        <v>7.6679340690655211</v>
      </c>
    </row>
    <row r="536" spans="1:14" ht="14.25" thickBot="1">
      <c r="A536" s="221"/>
      <c r="B536" s="192" t="s">
        <v>27</v>
      </c>
      <c r="C536" s="31">
        <f t="shared" si="105"/>
        <v>41.757766000000011</v>
      </c>
      <c r="D536" s="31">
        <f t="shared" si="105"/>
        <v>429.54412599999995</v>
      </c>
      <c r="E536" s="31">
        <f t="shared" si="105"/>
        <v>297.10757699999999</v>
      </c>
      <c r="F536" s="12">
        <f t="shared" si="106"/>
        <v>44.57528493122205</v>
      </c>
      <c r="G536" s="31">
        <f t="shared" si="105"/>
        <v>212</v>
      </c>
      <c r="H536" s="31">
        <f t="shared" si="105"/>
        <v>153064.215918</v>
      </c>
      <c r="I536" s="31">
        <f t="shared" si="105"/>
        <v>2</v>
      </c>
      <c r="J536" s="31">
        <f t="shared" si="105"/>
        <v>-9.0700000000021319E-4</v>
      </c>
      <c r="K536" s="31">
        <f t="shared" si="105"/>
        <v>6.3790930000000001</v>
      </c>
      <c r="L536" s="31">
        <f t="shared" si="105"/>
        <v>14.269093</v>
      </c>
      <c r="M536" s="12">
        <f t="shared" si="107"/>
        <v>-55.294334405137036</v>
      </c>
      <c r="N536" s="205">
        <f t="shared" si="108"/>
        <v>1.2063415542438252</v>
      </c>
    </row>
    <row r="537" spans="1:14" ht="14.25" thickBot="1">
      <c r="A537" s="221"/>
      <c r="B537" s="14" t="s">
        <v>28</v>
      </c>
      <c r="C537" s="31">
        <f t="shared" si="105"/>
        <v>17.169809999999998</v>
      </c>
      <c r="D537" s="31">
        <f t="shared" si="105"/>
        <v>138.21567400000001</v>
      </c>
      <c r="E537" s="31">
        <f t="shared" si="105"/>
        <v>123.47</v>
      </c>
      <c r="F537" s="12">
        <f t="shared" si="106"/>
        <v>11.942718069166606</v>
      </c>
      <c r="G537" s="31">
        <f t="shared" si="105"/>
        <v>41</v>
      </c>
      <c r="H537" s="31">
        <f t="shared" si="105"/>
        <v>37969.83</v>
      </c>
      <c r="I537" s="31">
        <f t="shared" si="105"/>
        <v>1</v>
      </c>
      <c r="J537" s="31">
        <f t="shared" si="105"/>
        <v>0</v>
      </c>
      <c r="K537" s="31">
        <f t="shared" si="105"/>
        <v>3.6790929999999999</v>
      </c>
      <c r="L537" s="31">
        <f t="shared" si="105"/>
        <v>3.6790929999999999</v>
      </c>
      <c r="M537" s="12">
        <f t="shared" si="107"/>
        <v>0</v>
      </c>
      <c r="N537" s="205">
        <f t="shared" si="108"/>
        <v>0.38816806214227662</v>
      </c>
    </row>
    <row r="538" spans="1:14" ht="14.25" thickBot="1">
      <c r="A538" s="221"/>
      <c r="B538" s="14" t="s">
        <v>29</v>
      </c>
      <c r="C538" s="31">
        <f t="shared" si="105"/>
        <v>0</v>
      </c>
      <c r="D538" s="31">
        <f t="shared" si="105"/>
        <v>26.511994000000001</v>
      </c>
      <c r="E538" s="31">
        <f t="shared" si="105"/>
        <v>106.11644699999999</v>
      </c>
      <c r="F538" s="12">
        <f t="shared" si="106"/>
        <v>-75.01613109982847</v>
      </c>
      <c r="G538" s="31">
        <f t="shared" si="105"/>
        <v>29</v>
      </c>
      <c r="H538" s="31">
        <f t="shared" si="105"/>
        <v>8330.3856450000003</v>
      </c>
      <c r="I538" s="31">
        <f t="shared" si="105"/>
        <v>1</v>
      </c>
      <c r="J538" s="31">
        <f t="shared" si="105"/>
        <v>0</v>
      </c>
      <c r="K538" s="31">
        <f t="shared" si="105"/>
        <v>2.7</v>
      </c>
      <c r="L538" s="31">
        <f t="shared" si="105"/>
        <v>10.24</v>
      </c>
      <c r="M538" s="12">
        <f t="shared" si="107"/>
        <v>-73.6328125</v>
      </c>
      <c r="N538" s="205">
        <f t="shared" si="108"/>
        <v>7.4456890717818761E-2</v>
      </c>
    </row>
    <row r="539" spans="1:14" ht="14.25" thickBot="1">
      <c r="A539" s="221"/>
      <c r="B539" s="14" t="s">
        <v>30</v>
      </c>
      <c r="C539" s="31">
        <f t="shared" si="105"/>
        <v>24.588968000000001</v>
      </c>
      <c r="D539" s="31">
        <f t="shared" si="105"/>
        <v>255.81313700000001</v>
      </c>
      <c r="E539" s="31">
        <f t="shared" si="105"/>
        <v>61.84</v>
      </c>
      <c r="F539" s="12">
        <f t="shared" si="106"/>
        <v>313.66936772315654</v>
      </c>
      <c r="G539" s="31">
        <f t="shared" si="105"/>
        <v>101</v>
      </c>
      <c r="H539" s="31">
        <f t="shared" si="105"/>
        <v>66407.700272999995</v>
      </c>
      <c r="I539" s="31">
        <f t="shared" si="105"/>
        <v>0</v>
      </c>
      <c r="J539" s="31">
        <f t="shared" si="105"/>
        <v>0</v>
      </c>
      <c r="K539" s="31">
        <f t="shared" si="105"/>
        <v>0</v>
      </c>
      <c r="L539" s="31">
        <f t="shared" si="105"/>
        <v>0</v>
      </c>
      <c r="M539" s="12" t="e">
        <f t="shared" si="107"/>
        <v>#DIV/0!</v>
      </c>
      <c r="N539" s="205">
        <f t="shared" si="108"/>
        <v>0.71843146863232543</v>
      </c>
    </row>
    <row r="540" spans="1:14" ht="14.25" thickBot="1">
      <c r="A540" s="221"/>
      <c r="B540" s="35" t="s">
        <v>31</v>
      </c>
      <c r="C540" s="36">
        <f t="shared" ref="C540:L540" si="109">C528+C530+C531+C532+C533+C534+C535+C536</f>
        <v>3351.8433030000001</v>
      </c>
      <c r="D540" s="36">
        <f t="shared" si="109"/>
        <v>35607.173149999995</v>
      </c>
      <c r="E540" s="36">
        <f t="shared" si="109"/>
        <v>38194.371173000007</v>
      </c>
      <c r="F540" s="201">
        <f t="shared" si="106"/>
        <v>-6.7737678185128196</v>
      </c>
      <c r="G540" s="36">
        <f t="shared" si="109"/>
        <v>318125</v>
      </c>
      <c r="H540" s="36">
        <f t="shared" si="109"/>
        <v>42983877.440846004</v>
      </c>
      <c r="I540" s="36">
        <f t="shared" si="109"/>
        <v>29534</v>
      </c>
      <c r="J540" s="36">
        <f t="shared" si="109"/>
        <v>3151.6569429999995</v>
      </c>
      <c r="K540" s="36">
        <f t="shared" si="109"/>
        <v>22817.445571</v>
      </c>
      <c r="L540" s="36">
        <f t="shared" si="109"/>
        <v>16907.164114823685</v>
      </c>
      <c r="M540" s="201">
        <f t="shared" si="107"/>
        <v>34.957260815812162</v>
      </c>
      <c r="N540" s="210">
        <f t="shared" si="108"/>
        <v>100</v>
      </c>
    </row>
    <row r="541" spans="1:14" ht="14.25" thickBot="1">
      <c r="A541" s="221" t="s">
        <v>68</v>
      </c>
      <c r="B541" s="192" t="s">
        <v>19</v>
      </c>
      <c r="C541" s="31">
        <f t="shared" ref="C541:L552" si="110">C381</f>
        <v>1197.6770390000004</v>
      </c>
      <c r="D541" s="31">
        <f t="shared" si="110"/>
        <v>9732.7034370000019</v>
      </c>
      <c r="E541" s="31">
        <f t="shared" si="110"/>
        <v>11355.994512000001</v>
      </c>
      <c r="F541" s="12">
        <f t="shared" si="106"/>
        <v>-14.294574317420198</v>
      </c>
      <c r="G541" s="31">
        <f t="shared" si="110"/>
        <v>70347</v>
      </c>
      <c r="H541" s="31">
        <f t="shared" si="110"/>
        <v>6881344.947518006</v>
      </c>
      <c r="I541" s="31">
        <f t="shared" si="110"/>
        <v>7700</v>
      </c>
      <c r="J541" s="31">
        <f t="shared" si="110"/>
        <v>448.27918499999981</v>
      </c>
      <c r="K541" s="31">
        <f t="shared" si="110"/>
        <v>5409.1607619999986</v>
      </c>
      <c r="L541" s="31">
        <f t="shared" si="110"/>
        <v>6075.2713302238772</v>
      </c>
      <c r="M541" s="12">
        <f t="shared" si="107"/>
        <v>-10.964293313288643</v>
      </c>
      <c r="N541" s="208">
        <f t="shared" ref="N541:N553" si="111">N381</f>
        <v>55.469366601102635</v>
      </c>
    </row>
    <row r="542" spans="1:14" ht="14.25" thickBot="1">
      <c r="A542" s="221"/>
      <c r="B542" s="192" t="s">
        <v>20</v>
      </c>
      <c r="C542" s="31">
        <f t="shared" si="110"/>
        <v>419.900778</v>
      </c>
      <c r="D542" s="31">
        <f t="shared" si="110"/>
        <v>2726.7884139999996</v>
      </c>
      <c r="E542" s="31">
        <f t="shared" si="110"/>
        <v>2688.0070109999997</v>
      </c>
      <c r="F542" s="12">
        <f t="shared" si="106"/>
        <v>1.4427567651905935</v>
      </c>
      <c r="G542" s="31">
        <f t="shared" si="110"/>
        <v>31748</v>
      </c>
      <c r="H542" s="31">
        <f t="shared" si="110"/>
        <v>634852.6</v>
      </c>
      <c r="I542" s="31">
        <f t="shared" si="110"/>
        <v>3156</v>
      </c>
      <c r="J542" s="31">
        <f t="shared" si="110"/>
        <v>182.84521500000005</v>
      </c>
      <c r="K542" s="31">
        <f t="shared" si="110"/>
        <v>1853.066276</v>
      </c>
      <c r="L542" s="31">
        <f t="shared" si="110"/>
        <v>2087.4168269980469</v>
      </c>
      <c r="M542" s="12">
        <f t="shared" si="107"/>
        <v>-11.226821014711794</v>
      </c>
      <c r="N542" s="205">
        <f t="shared" si="111"/>
        <v>15.540720742070338</v>
      </c>
    </row>
    <row r="543" spans="1:14" ht="14.25" thickBot="1">
      <c r="A543" s="221"/>
      <c r="B543" s="192" t="s">
        <v>21</v>
      </c>
      <c r="C543" s="31">
        <f t="shared" si="110"/>
        <v>11.619759999999939</v>
      </c>
      <c r="D543" s="31">
        <f t="shared" si="110"/>
        <v>704.07247999999981</v>
      </c>
      <c r="E543" s="31">
        <f t="shared" si="110"/>
        <v>248.56271600000002</v>
      </c>
      <c r="F543" s="12">
        <f t="shared" si="106"/>
        <v>183.25747776267448</v>
      </c>
      <c r="G543" s="31">
        <f t="shared" si="110"/>
        <v>834</v>
      </c>
      <c r="H543" s="31">
        <f t="shared" si="110"/>
        <v>358409.29988600005</v>
      </c>
      <c r="I543" s="31">
        <f t="shared" si="110"/>
        <v>41</v>
      </c>
      <c r="J543" s="31">
        <f t="shared" si="110"/>
        <v>7.4559280000000285</v>
      </c>
      <c r="K543" s="31">
        <f t="shared" si="110"/>
        <v>500.48667700000004</v>
      </c>
      <c r="L543" s="31">
        <f t="shared" si="110"/>
        <v>33.880000000000003</v>
      </c>
      <c r="M543" s="12">
        <f t="shared" si="107"/>
        <v>1377.2334031877215</v>
      </c>
      <c r="N543" s="205">
        <f t="shared" si="111"/>
        <v>4.0127036398127007</v>
      </c>
    </row>
    <row r="544" spans="1:14" ht="14.25" thickBot="1">
      <c r="A544" s="221"/>
      <c r="B544" s="192" t="s">
        <v>22</v>
      </c>
      <c r="C544" s="31">
        <f t="shared" si="110"/>
        <v>12.887153000000001</v>
      </c>
      <c r="D544" s="31">
        <f t="shared" si="110"/>
        <v>150.21426400000001</v>
      </c>
      <c r="E544" s="31">
        <f t="shared" si="110"/>
        <v>110.443348</v>
      </c>
      <c r="F544" s="12">
        <f t="shared" si="106"/>
        <v>36.010241196237565</v>
      </c>
      <c r="G544" s="31">
        <f t="shared" si="110"/>
        <v>10902</v>
      </c>
      <c r="H544" s="31">
        <f t="shared" si="110"/>
        <v>549648.23369999998</v>
      </c>
      <c r="I544" s="31">
        <f t="shared" si="110"/>
        <v>514</v>
      </c>
      <c r="J544" s="31">
        <f t="shared" si="110"/>
        <v>6.0941380000000018</v>
      </c>
      <c r="K544" s="31">
        <f t="shared" si="110"/>
        <v>70.939228999999997</v>
      </c>
      <c r="L544" s="31">
        <f t="shared" si="110"/>
        <v>43.979199999999999</v>
      </c>
      <c r="M544" s="12">
        <f t="shared" si="107"/>
        <v>61.301772201404304</v>
      </c>
      <c r="N544" s="205">
        <f t="shared" si="111"/>
        <v>0.85611260349869966</v>
      </c>
    </row>
    <row r="545" spans="1:14" ht="14.25" thickBot="1">
      <c r="A545" s="221"/>
      <c r="B545" s="192" t="s">
        <v>23</v>
      </c>
      <c r="C545" s="31">
        <f t="shared" si="110"/>
        <v>3.2556670000000003</v>
      </c>
      <c r="D545" s="31">
        <f t="shared" si="110"/>
        <v>42.672088000000002</v>
      </c>
      <c r="E545" s="31">
        <f t="shared" si="110"/>
        <v>36.66039</v>
      </c>
      <c r="F545" s="12">
        <f t="shared" si="106"/>
        <v>16.398347098871568</v>
      </c>
      <c r="G545" s="31">
        <f t="shared" si="110"/>
        <v>2328</v>
      </c>
      <c r="H545" s="31">
        <f t="shared" si="110"/>
        <v>238257.81592000002</v>
      </c>
      <c r="I545" s="31">
        <f t="shared" si="110"/>
        <v>0</v>
      </c>
      <c r="J545" s="31">
        <f t="shared" si="110"/>
        <v>0</v>
      </c>
      <c r="K545" s="31">
        <f t="shared" si="110"/>
        <v>0</v>
      </c>
      <c r="L545" s="31">
        <f t="shared" si="110"/>
        <v>1.6400000000000001</v>
      </c>
      <c r="M545" s="12">
        <f t="shared" si="107"/>
        <v>-100</v>
      </c>
      <c r="N545" s="205">
        <f t="shared" si="111"/>
        <v>0.24320002229885185</v>
      </c>
    </row>
    <row r="546" spans="1:14" ht="14.25" thickBot="1">
      <c r="A546" s="221"/>
      <c r="B546" s="192" t="s">
        <v>24</v>
      </c>
      <c r="C546" s="31">
        <f t="shared" si="110"/>
        <v>70.289577000000008</v>
      </c>
      <c r="D546" s="31">
        <f t="shared" si="110"/>
        <v>804.13429800000017</v>
      </c>
      <c r="E546" s="31">
        <f t="shared" si="110"/>
        <v>724.14967000000001</v>
      </c>
      <c r="F546" s="12">
        <f t="shared" si="106"/>
        <v>11.04531719250803</v>
      </c>
      <c r="G546" s="31">
        <f t="shared" si="110"/>
        <v>1394</v>
      </c>
      <c r="H546" s="31">
        <f t="shared" si="110"/>
        <v>949997.32630000007</v>
      </c>
      <c r="I546" s="31">
        <f t="shared" si="110"/>
        <v>526</v>
      </c>
      <c r="J546" s="31">
        <f t="shared" si="110"/>
        <v>18.513696999999993</v>
      </c>
      <c r="K546" s="31">
        <f t="shared" si="110"/>
        <v>343.23979099999997</v>
      </c>
      <c r="L546" s="31">
        <f t="shared" si="110"/>
        <v>328.20430500000003</v>
      </c>
      <c r="M546" s="12">
        <f t="shared" si="107"/>
        <v>4.5811361310449401</v>
      </c>
      <c r="N546" s="205">
        <f t="shared" si="111"/>
        <v>4.5829835935113277</v>
      </c>
    </row>
    <row r="547" spans="1:14" ht="14.25" thickBot="1">
      <c r="A547" s="221"/>
      <c r="B547" s="192" t="s">
        <v>25</v>
      </c>
      <c r="C547" s="31">
        <f t="shared" si="110"/>
        <v>54.138520000000099</v>
      </c>
      <c r="D547" s="31">
        <f t="shared" si="110"/>
        <v>4387.0336180000013</v>
      </c>
      <c r="E547" s="31">
        <f t="shared" si="110"/>
        <v>4725.0210000000006</v>
      </c>
      <c r="F547" s="12">
        <f t="shared" si="106"/>
        <v>-7.1531403140853618</v>
      </c>
      <c r="G547" s="31">
        <f t="shared" si="110"/>
        <v>1088</v>
      </c>
      <c r="H547" s="31">
        <f t="shared" si="110"/>
        <v>144902.00150000001</v>
      </c>
      <c r="I547" s="31">
        <f t="shared" si="110"/>
        <v>3119</v>
      </c>
      <c r="J547" s="31">
        <f t="shared" si="110"/>
        <v>394.49524500000001</v>
      </c>
      <c r="K547" s="31">
        <f t="shared" si="110"/>
        <v>1924.4444119999998</v>
      </c>
      <c r="L547" s="31">
        <f t="shared" si="110"/>
        <v>1025.92</v>
      </c>
      <c r="M547" s="12">
        <f t="shared" si="107"/>
        <v>87.582307782283181</v>
      </c>
      <c r="N547" s="205">
        <f t="shared" si="111"/>
        <v>25.002916982253431</v>
      </c>
    </row>
    <row r="548" spans="1:14" ht="14.25" thickBot="1">
      <c r="A548" s="221"/>
      <c r="B548" s="192" t="s">
        <v>26</v>
      </c>
      <c r="C548" s="31">
        <f t="shared" si="110"/>
        <v>105.41266300000004</v>
      </c>
      <c r="D548" s="31">
        <f t="shared" si="110"/>
        <v>1692.7584809999998</v>
      </c>
      <c r="E548" s="31">
        <f t="shared" si="110"/>
        <v>1378.575754</v>
      </c>
      <c r="F548" s="12">
        <f t="shared" si="106"/>
        <v>22.79038537333799</v>
      </c>
      <c r="G548" s="31">
        <f t="shared" si="110"/>
        <v>105926</v>
      </c>
      <c r="H548" s="31">
        <f t="shared" si="110"/>
        <v>12674245.519999998</v>
      </c>
      <c r="I548" s="31">
        <f t="shared" si="110"/>
        <v>1489</v>
      </c>
      <c r="J548" s="31">
        <f t="shared" si="110"/>
        <v>35.303442999999973</v>
      </c>
      <c r="K548" s="31">
        <f t="shared" si="110"/>
        <v>508.54263799999995</v>
      </c>
      <c r="L548" s="31">
        <f t="shared" si="110"/>
        <v>487.57080100000002</v>
      </c>
      <c r="M548" s="12">
        <f t="shared" si="107"/>
        <v>4.3012905934865318</v>
      </c>
      <c r="N548" s="205">
        <f t="shared" si="111"/>
        <v>9.6474983911209247</v>
      </c>
    </row>
    <row r="549" spans="1:14" ht="14.25" thickBot="1">
      <c r="A549" s="221"/>
      <c r="B549" s="192" t="s">
        <v>27</v>
      </c>
      <c r="C549" s="31">
        <f t="shared" si="110"/>
        <v>2.2770380000000001</v>
      </c>
      <c r="D549" s="31">
        <f t="shared" si="110"/>
        <v>32.498541000000003</v>
      </c>
      <c r="E549" s="31">
        <f t="shared" si="110"/>
        <v>5.2106089999999998</v>
      </c>
      <c r="F549" s="12">
        <f t="shared" si="106"/>
        <v>523.69947543559704</v>
      </c>
      <c r="G549" s="31">
        <f t="shared" si="110"/>
        <v>39</v>
      </c>
      <c r="H549" s="31">
        <f t="shared" si="110"/>
        <v>22200.418140000002</v>
      </c>
      <c r="I549" s="31">
        <f t="shared" si="110"/>
        <v>2</v>
      </c>
      <c r="J549" s="31">
        <f t="shared" si="110"/>
        <v>0</v>
      </c>
      <c r="K549" s="31">
        <f t="shared" si="110"/>
        <v>0.06</v>
      </c>
      <c r="L549" s="31">
        <f t="shared" si="110"/>
        <v>0.94</v>
      </c>
      <c r="M549" s="12">
        <f t="shared" si="107"/>
        <v>-93.617021276595736</v>
      </c>
      <c r="N549" s="205">
        <f t="shared" si="111"/>
        <v>0.18521816640142266</v>
      </c>
    </row>
    <row r="550" spans="1:14" ht="14.25" thickBot="1">
      <c r="A550" s="221"/>
      <c r="B550" s="14" t="s">
        <v>28</v>
      </c>
      <c r="C550" s="31">
        <f t="shared" si="110"/>
        <v>0</v>
      </c>
      <c r="D550" s="31">
        <f t="shared" si="110"/>
        <v>0</v>
      </c>
      <c r="E550" s="31">
        <f t="shared" si="110"/>
        <v>0</v>
      </c>
      <c r="F550" s="12" t="e">
        <f t="shared" si="106"/>
        <v>#DIV/0!</v>
      </c>
      <c r="G550" s="31">
        <f t="shared" si="110"/>
        <v>0</v>
      </c>
      <c r="H550" s="31">
        <f t="shared" si="110"/>
        <v>0</v>
      </c>
      <c r="I550" s="31">
        <f t="shared" si="110"/>
        <v>0</v>
      </c>
      <c r="J550" s="31">
        <f t="shared" si="110"/>
        <v>0</v>
      </c>
      <c r="K550" s="31">
        <f t="shared" si="110"/>
        <v>0</v>
      </c>
      <c r="L550" s="31">
        <f t="shared" si="110"/>
        <v>0</v>
      </c>
      <c r="M550" s="12" t="e">
        <f t="shared" si="107"/>
        <v>#DIV/0!</v>
      </c>
      <c r="N550" s="205">
        <f t="shared" si="111"/>
        <v>0</v>
      </c>
    </row>
    <row r="551" spans="1:14" ht="14.25" thickBot="1">
      <c r="A551" s="221"/>
      <c r="B551" s="14" t="s">
        <v>29</v>
      </c>
      <c r="C551" s="31">
        <f t="shared" si="110"/>
        <v>0</v>
      </c>
      <c r="D551" s="31">
        <f t="shared" si="110"/>
        <v>6.1534770000000005</v>
      </c>
      <c r="E551" s="31">
        <f t="shared" si="110"/>
        <v>4.2866040000000005</v>
      </c>
      <c r="F551" s="12">
        <f t="shared" si="106"/>
        <v>43.551328744152705</v>
      </c>
      <c r="G551" s="31">
        <f t="shared" si="110"/>
        <v>4</v>
      </c>
      <c r="H551" s="31">
        <f t="shared" si="110"/>
        <v>3761.6504</v>
      </c>
      <c r="I551" s="31">
        <f t="shared" si="110"/>
        <v>0</v>
      </c>
      <c r="J551" s="31">
        <f t="shared" si="110"/>
        <v>0</v>
      </c>
      <c r="K551" s="31">
        <f t="shared" si="110"/>
        <v>0</v>
      </c>
      <c r="L551" s="31">
        <f t="shared" si="110"/>
        <v>0</v>
      </c>
      <c r="M551" s="12" t="e">
        <f t="shared" si="107"/>
        <v>#DIV/0!</v>
      </c>
      <c r="N551" s="205">
        <f t="shared" si="111"/>
        <v>3.5070365987609327E-2</v>
      </c>
    </row>
    <row r="552" spans="1:14" ht="14.25" thickBot="1">
      <c r="A552" s="221"/>
      <c r="B552" s="14" t="s">
        <v>30</v>
      </c>
      <c r="C552" s="31">
        <f t="shared" si="110"/>
        <v>2.2770380000000001</v>
      </c>
      <c r="D552" s="31">
        <f t="shared" si="110"/>
        <v>24.977278999999999</v>
      </c>
      <c r="E552" s="31">
        <f t="shared" si="110"/>
        <v>0</v>
      </c>
      <c r="F552" s="12" t="e">
        <f t="shared" si="106"/>
        <v>#DIV/0!</v>
      </c>
      <c r="G552" s="31">
        <f t="shared" si="110"/>
        <v>23</v>
      </c>
      <c r="H552" s="31">
        <f t="shared" si="110"/>
        <v>16709.527739999998</v>
      </c>
      <c r="I552" s="31">
        <f t="shared" si="110"/>
        <v>0</v>
      </c>
      <c r="J552" s="31">
        <f t="shared" si="110"/>
        <v>0</v>
      </c>
      <c r="K552" s="31">
        <f t="shared" si="110"/>
        <v>0</v>
      </c>
      <c r="L552" s="31">
        <f t="shared" si="110"/>
        <v>0</v>
      </c>
      <c r="M552" s="12" t="e">
        <f t="shared" si="107"/>
        <v>#DIV/0!</v>
      </c>
      <c r="N552" s="205">
        <f t="shared" si="111"/>
        <v>0.14235241570003895</v>
      </c>
    </row>
    <row r="553" spans="1:14" ht="14.25" thickBot="1">
      <c r="A553" s="221"/>
      <c r="B553" s="35" t="s">
        <v>31</v>
      </c>
      <c r="C553" s="36">
        <f t="shared" ref="C553:L553" si="112">C541+C543+C544+C545+C546+C547+C548+C549</f>
        <v>1457.5574170000004</v>
      </c>
      <c r="D553" s="36">
        <f t="shared" si="112"/>
        <v>17546.087207000004</v>
      </c>
      <c r="E553" s="36">
        <f t="shared" si="112"/>
        <v>18584.617999000006</v>
      </c>
      <c r="F553" s="201">
        <f t="shared" si="106"/>
        <v>-5.5881201973367558</v>
      </c>
      <c r="G553" s="36">
        <f t="shared" si="112"/>
        <v>192858</v>
      </c>
      <c r="H553" s="36">
        <f t="shared" si="112"/>
        <v>21819005.562964007</v>
      </c>
      <c r="I553" s="36">
        <f t="shared" si="112"/>
        <v>13391</v>
      </c>
      <c r="J553" s="36">
        <f t="shared" si="112"/>
        <v>910.14163599999983</v>
      </c>
      <c r="K553" s="36">
        <f t="shared" si="112"/>
        <v>8756.8735089999973</v>
      </c>
      <c r="L553" s="36">
        <f t="shared" si="112"/>
        <v>7997.4056362238771</v>
      </c>
      <c r="M553" s="201">
        <f t="shared" si="107"/>
        <v>9.4964280583211345</v>
      </c>
      <c r="N553" s="210">
        <f t="shared" si="111"/>
        <v>100</v>
      </c>
    </row>
    <row r="554" spans="1:14">
      <c r="A554" s="264" t="s">
        <v>69</v>
      </c>
      <c r="B554" s="192" t="s">
        <v>19</v>
      </c>
      <c r="C554" s="31">
        <f t="shared" ref="C554:L565" si="113">C506</f>
        <v>910.22526900000003</v>
      </c>
      <c r="D554" s="31">
        <f t="shared" si="113"/>
        <v>7762.6208209999995</v>
      </c>
      <c r="E554" s="31">
        <f t="shared" si="113"/>
        <v>8274.0338389999997</v>
      </c>
      <c r="F554" s="12">
        <f t="shared" si="106"/>
        <v>-6.1809394057519302</v>
      </c>
      <c r="G554" s="31">
        <f t="shared" si="113"/>
        <v>61904</v>
      </c>
      <c r="H554" s="31">
        <f t="shared" si="113"/>
        <v>5795744.813893999</v>
      </c>
      <c r="I554" s="31">
        <f t="shared" si="113"/>
        <v>6099</v>
      </c>
      <c r="J554" s="31">
        <f t="shared" si="113"/>
        <v>415.12177900000017</v>
      </c>
      <c r="K554" s="31">
        <f t="shared" si="113"/>
        <v>4013.6110869999998</v>
      </c>
      <c r="L554" s="31">
        <f t="shared" si="113"/>
        <v>3182.5393130173575</v>
      </c>
      <c r="M554" s="12">
        <f t="shared" si="107"/>
        <v>26.113480219501366</v>
      </c>
      <c r="N554" s="208">
        <f t="shared" ref="N554:N566" si="114">N506</f>
        <v>52.860503374116973</v>
      </c>
    </row>
    <row r="555" spans="1:14">
      <c r="A555" s="264"/>
      <c r="B555" s="192" t="s">
        <v>20</v>
      </c>
      <c r="C555" s="31">
        <f t="shared" si="113"/>
        <v>332.54328700000002</v>
      </c>
      <c r="D555" s="31">
        <f t="shared" si="113"/>
        <v>2367.4394850000003</v>
      </c>
      <c r="E555" s="31">
        <f t="shared" si="113"/>
        <v>2125.510307</v>
      </c>
      <c r="F555" s="12">
        <f t="shared" si="106"/>
        <v>11.382169129137999</v>
      </c>
      <c r="G555" s="31">
        <f t="shared" si="113"/>
        <v>28802</v>
      </c>
      <c r="H555" s="31">
        <f t="shared" si="113"/>
        <v>575979</v>
      </c>
      <c r="I555" s="31">
        <f t="shared" si="113"/>
        <v>2689</v>
      </c>
      <c r="J555" s="31">
        <f t="shared" si="113"/>
        <v>171.48865099999998</v>
      </c>
      <c r="K555" s="31">
        <f t="shared" si="113"/>
        <v>1479.4513220000001</v>
      </c>
      <c r="L555" s="31">
        <f t="shared" si="113"/>
        <v>1187.99694</v>
      </c>
      <c r="M555" s="12">
        <f t="shared" si="107"/>
        <v>24.533260329778301</v>
      </c>
      <c r="N555" s="205">
        <f t="shared" si="114"/>
        <v>16.121364906335707</v>
      </c>
    </row>
    <row r="556" spans="1:14">
      <c r="A556" s="264"/>
      <c r="B556" s="192" t="s">
        <v>21</v>
      </c>
      <c r="C556" s="31">
        <f t="shared" si="113"/>
        <v>6.4576370000001626</v>
      </c>
      <c r="D556" s="31">
        <f t="shared" si="113"/>
        <v>615.39636499999995</v>
      </c>
      <c r="E556" s="31">
        <f t="shared" si="113"/>
        <v>219.55843899999999</v>
      </c>
      <c r="F556" s="12">
        <f t="shared" si="106"/>
        <v>180.28818559782161</v>
      </c>
      <c r="G556" s="31">
        <f t="shared" si="113"/>
        <v>975</v>
      </c>
      <c r="H556" s="31">
        <f t="shared" si="113"/>
        <v>312023.41125800001</v>
      </c>
      <c r="I556" s="31">
        <f t="shared" si="113"/>
        <v>67</v>
      </c>
      <c r="J556" s="31">
        <f t="shared" si="113"/>
        <v>7.035440000000003</v>
      </c>
      <c r="K556" s="31">
        <f t="shared" si="113"/>
        <v>455.87906799999996</v>
      </c>
      <c r="L556" s="31">
        <f t="shared" si="113"/>
        <v>82.710000000000008</v>
      </c>
      <c r="M556" s="12">
        <f t="shared" si="107"/>
        <v>451.17769072663509</v>
      </c>
      <c r="N556" s="205">
        <f t="shared" si="114"/>
        <v>4.1906158214631439</v>
      </c>
    </row>
    <row r="557" spans="1:14">
      <c r="A557" s="264"/>
      <c r="B557" s="192" t="s">
        <v>22</v>
      </c>
      <c r="C557" s="31">
        <f t="shared" si="113"/>
        <v>36.502244999999995</v>
      </c>
      <c r="D557" s="31">
        <f t="shared" si="113"/>
        <v>442.79174899999998</v>
      </c>
      <c r="E557" s="31">
        <f t="shared" si="113"/>
        <v>397.936511</v>
      </c>
      <c r="F557" s="12">
        <f t="shared" si="106"/>
        <v>11.271958405445231</v>
      </c>
      <c r="G557" s="31">
        <f t="shared" si="113"/>
        <v>30404</v>
      </c>
      <c r="H557" s="31">
        <f t="shared" si="113"/>
        <v>1450445.7784</v>
      </c>
      <c r="I557" s="31">
        <f t="shared" si="113"/>
        <v>2535</v>
      </c>
      <c r="J557" s="31">
        <f t="shared" si="113"/>
        <v>26.183734000000005</v>
      </c>
      <c r="K557" s="31">
        <f t="shared" si="113"/>
        <v>298.57141700000005</v>
      </c>
      <c r="L557" s="31">
        <f t="shared" si="113"/>
        <v>251.36589999999998</v>
      </c>
      <c r="M557" s="12">
        <f t="shared" si="107"/>
        <v>18.779602563434452</v>
      </c>
      <c r="N557" s="205">
        <f t="shared" si="114"/>
        <v>3.0152438566528375</v>
      </c>
    </row>
    <row r="558" spans="1:14">
      <c r="A558" s="264"/>
      <c r="B558" s="192" t="s">
        <v>23</v>
      </c>
      <c r="C558" s="31">
        <f t="shared" si="113"/>
        <v>0.69627299999999992</v>
      </c>
      <c r="D558" s="31">
        <f t="shared" si="113"/>
        <v>14.205557999999998</v>
      </c>
      <c r="E558" s="31">
        <f t="shared" si="113"/>
        <v>12.932672</v>
      </c>
      <c r="F558" s="12">
        <f t="shared" si="106"/>
        <v>9.8424053436134304</v>
      </c>
      <c r="G558" s="31">
        <f t="shared" si="113"/>
        <v>437</v>
      </c>
      <c r="H558" s="31">
        <f t="shared" si="113"/>
        <v>10113.6</v>
      </c>
      <c r="I558" s="31">
        <f t="shared" si="113"/>
        <v>3</v>
      </c>
      <c r="J558" s="31">
        <f t="shared" si="113"/>
        <v>3.9772799999999999</v>
      </c>
      <c r="K558" s="31">
        <f t="shared" si="113"/>
        <v>3.9772799999999999</v>
      </c>
      <c r="L558" s="31">
        <f t="shared" si="113"/>
        <v>7.38</v>
      </c>
      <c r="M558" s="12">
        <f t="shared" si="107"/>
        <v>-46.107317073170734</v>
      </c>
      <c r="N558" s="205">
        <f t="shared" si="114"/>
        <v>9.673446171153828E-2</v>
      </c>
    </row>
    <row r="559" spans="1:14">
      <c r="A559" s="264"/>
      <c r="B559" s="192" t="s">
        <v>24</v>
      </c>
      <c r="C559" s="31">
        <f t="shared" si="113"/>
        <v>23.713038000000005</v>
      </c>
      <c r="D559" s="31">
        <f t="shared" si="113"/>
        <v>475.29757699999999</v>
      </c>
      <c r="E559" s="31">
        <f t="shared" si="113"/>
        <v>395.27211699999998</v>
      </c>
      <c r="F559" s="12">
        <f t="shared" si="106"/>
        <v>20.245662812588424</v>
      </c>
      <c r="G559" s="31">
        <f t="shared" si="113"/>
        <v>865</v>
      </c>
      <c r="H559" s="31">
        <f t="shared" si="113"/>
        <v>592518.89093999984</v>
      </c>
      <c r="I559" s="31">
        <f t="shared" si="113"/>
        <v>147</v>
      </c>
      <c r="J559" s="31">
        <f t="shared" si="113"/>
        <v>42.832331000000003</v>
      </c>
      <c r="K559" s="31">
        <f t="shared" si="113"/>
        <v>346.76820799999996</v>
      </c>
      <c r="L559" s="31">
        <f t="shared" si="113"/>
        <v>101.30999999999999</v>
      </c>
      <c r="M559" s="12">
        <f t="shared" si="107"/>
        <v>242.28428388115682</v>
      </c>
      <c r="N559" s="205">
        <f t="shared" si="114"/>
        <v>3.2365962156427384</v>
      </c>
    </row>
    <row r="560" spans="1:14">
      <c r="A560" s="264"/>
      <c r="B560" s="192" t="s">
        <v>25</v>
      </c>
      <c r="C560" s="31">
        <f t="shared" si="113"/>
        <v>2.5356000000000001</v>
      </c>
      <c r="D560" s="31">
        <f t="shared" si="113"/>
        <v>3833.3592209999997</v>
      </c>
      <c r="E560" s="31">
        <f t="shared" si="113"/>
        <v>3496.6511</v>
      </c>
      <c r="F560" s="12">
        <f t="shared" ref="F560:F579" si="115">(D560-E560)/E560*100</f>
        <v>9.6294457573991199</v>
      </c>
      <c r="G560" s="31">
        <f t="shared" si="113"/>
        <v>1223</v>
      </c>
      <c r="H560" s="31">
        <f t="shared" si="113"/>
        <v>255701.54231899997</v>
      </c>
      <c r="I560" s="31">
        <f t="shared" si="113"/>
        <v>2889</v>
      </c>
      <c r="J560" s="31">
        <f t="shared" si="113"/>
        <v>542.78329899999983</v>
      </c>
      <c r="K560" s="31">
        <f t="shared" si="113"/>
        <v>2005.5226989999999</v>
      </c>
      <c r="L560" s="31">
        <f t="shared" si="113"/>
        <v>971.23969999999997</v>
      </c>
      <c r="M560" s="12">
        <f t="shared" si="107"/>
        <v>106.49101339247152</v>
      </c>
      <c r="N560" s="205">
        <f t="shared" si="114"/>
        <v>26.103722274788272</v>
      </c>
    </row>
    <row r="561" spans="1:14">
      <c r="A561" s="264"/>
      <c r="B561" s="192" t="s">
        <v>26</v>
      </c>
      <c r="C561" s="31">
        <f t="shared" si="113"/>
        <v>85.450163999999901</v>
      </c>
      <c r="D561" s="31">
        <f t="shared" si="113"/>
        <v>1483.8443659999998</v>
      </c>
      <c r="E561" s="31">
        <f t="shared" si="113"/>
        <v>839.01920599999994</v>
      </c>
      <c r="F561" s="12">
        <f t="shared" si="115"/>
        <v>76.854636388383213</v>
      </c>
      <c r="G561" s="31">
        <f t="shared" si="113"/>
        <v>58460</v>
      </c>
      <c r="H561" s="31">
        <f t="shared" si="113"/>
        <v>10689368.08</v>
      </c>
      <c r="I561" s="31">
        <f t="shared" si="113"/>
        <v>354</v>
      </c>
      <c r="J561" s="31">
        <f t="shared" si="113"/>
        <v>35.464166999999982</v>
      </c>
      <c r="K561" s="31">
        <f t="shared" si="113"/>
        <v>243.37929800000001</v>
      </c>
      <c r="L561" s="31">
        <f t="shared" si="113"/>
        <v>223.30275699999999</v>
      </c>
      <c r="M561" s="12">
        <f t="shared" si="107"/>
        <v>8.9907268811732681</v>
      </c>
      <c r="N561" s="205">
        <f t="shared" si="114"/>
        <v>10.104417299813832</v>
      </c>
    </row>
    <row r="562" spans="1:14">
      <c r="A562" s="264"/>
      <c r="B562" s="192" t="s">
        <v>27</v>
      </c>
      <c r="C562" s="31">
        <f t="shared" si="113"/>
        <v>0.25207499999999999</v>
      </c>
      <c r="D562" s="31">
        <f t="shared" si="113"/>
        <v>57.590094000000001</v>
      </c>
      <c r="E562" s="31">
        <f t="shared" si="113"/>
        <v>9.7806899999999999</v>
      </c>
      <c r="F562" s="12">
        <f t="shared" si="115"/>
        <v>488.81422476328362</v>
      </c>
      <c r="G562" s="31">
        <f t="shared" si="113"/>
        <v>56</v>
      </c>
      <c r="H562" s="31">
        <f t="shared" si="113"/>
        <v>15244.48</v>
      </c>
      <c r="I562" s="31">
        <f t="shared" si="113"/>
        <v>0</v>
      </c>
      <c r="J562" s="31">
        <f t="shared" si="113"/>
        <v>0</v>
      </c>
      <c r="K562" s="31">
        <f t="shared" si="113"/>
        <v>0</v>
      </c>
      <c r="L562" s="31">
        <f t="shared" si="113"/>
        <v>1.26</v>
      </c>
      <c r="M562" s="12">
        <f t="shared" si="107"/>
        <v>-100</v>
      </c>
      <c r="N562" s="205">
        <f t="shared" si="114"/>
        <v>0.39216669581067432</v>
      </c>
    </row>
    <row r="563" spans="1:14">
      <c r="A563" s="264"/>
      <c r="B563" s="14" t="s">
        <v>28</v>
      </c>
      <c r="C563" s="31">
        <f t="shared" si="113"/>
        <v>0</v>
      </c>
      <c r="D563" s="31">
        <f t="shared" si="113"/>
        <v>0</v>
      </c>
      <c r="E563" s="31">
        <f t="shared" si="113"/>
        <v>0</v>
      </c>
      <c r="F563" s="12" t="e">
        <f t="shared" si="115"/>
        <v>#DIV/0!</v>
      </c>
      <c r="G563" s="31">
        <f t="shared" si="113"/>
        <v>0</v>
      </c>
      <c r="H563" s="31">
        <f t="shared" si="113"/>
        <v>0</v>
      </c>
      <c r="I563" s="31">
        <f t="shared" si="113"/>
        <v>0</v>
      </c>
      <c r="J563" s="31">
        <f t="shared" si="113"/>
        <v>0</v>
      </c>
      <c r="K563" s="31">
        <f t="shared" si="113"/>
        <v>0</v>
      </c>
      <c r="L563" s="31">
        <f t="shared" si="113"/>
        <v>0</v>
      </c>
      <c r="M563" s="12" t="e">
        <f t="shared" si="107"/>
        <v>#DIV/0!</v>
      </c>
      <c r="N563" s="205">
        <f t="shared" si="114"/>
        <v>0</v>
      </c>
    </row>
    <row r="564" spans="1:14">
      <c r="A564" s="264"/>
      <c r="B564" s="14" t="s">
        <v>29</v>
      </c>
      <c r="C564" s="31">
        <f t="shared" si="113"/>
        <v>0.132075</v>
      </c>
      <c r="D564" s="31">
        <f t="shared" si="113"/>
        <v>28.486592999999999</v>
      </c>
      <c r="E564" s="31">
        <f t="shared" si="113"/>
        <v>6.13</v>
      </c>
      <c r="F564" s="12">
        <f t="shared" si="115"/>
        <v>364.70787928221864</v>
      </c>
      <c r="G564" s="31">
        <f t="shared" si="113"/>
        <v>8</v>
      </c>
      <c r="H564" s="31">
        <f t="shared" si="113"/>
        <v>10990.38</v>
      </c>
      <c r="I564" s="31">
        <f t="shared" si="113"/>
        <v>0</v>
      </c>
      <c r="J564" s="31">
        <f t="shared" si="113"/>
        <v>0</v>
      </c>
      <c r="K564" s="31">
        <f t="shared" si="113"/>
        <v>0</v>
      </c>
      <c r="L564" s="31">
        <f t="shared" si="113"/>
        <v>0</v>
      </c>
      <c r="M564" s="12" t="e">
        <f t="shared" si="107"/>
        <v>#DIV/0!</v>
      </c>
      <c r="N564" s="205">
        <f t="shared" si="114"/>
        <v>0.19398289316411749</v>
      </c>
    </row>
    <row r="565" spans="1:14">
      <c r="A565" s="264"/>
      <c r="B565" s="14" t="s">
        <v>30</v>
      </c>
      <c r="C565" s="31">
        <f t="shared" si="113"/>
        <v>0.12471600000000301</v>
      </c>
      <c r="D565" s="31">
        <f t="shared" si="113"/>
        <v>27.776202000000001</v>
      </c>
      <c r="E565" s="31">
        <f t="shared" si="113"/>
        <v>1.78</v>
      </c>
      <c r="F565" s="12">
        <f t="shared" si="115"/>
        <v>1460.4607865168539</v>
      </c>
      <c r="G565" s="31">
        <f t="shared" si="113"/>
        <v>33</v>
      </c>
      <c r="H565" s="31">
        <f t="shared" si="113"/>
        <v>3193.8</v>
      </c>
      <c r="I565" s="31">
        <f t="shared" si="113"/>
        <v>0</v>
      </c>
      <c r="J565" s="31">
        <f t="shared" si="113"/>
        <v>0</v>
      </c>
      <c r="K565" s="31">
        <f t="shared" si="113"/>
        <v>0</v>
      </c>
      <c r="L565" s="31">
        <f t="shared" si="113"/>
        <v>1.2</v>
      </c>
      <c r="M565" s="12">
        <f t="shared" si="107"/>
        <v>-100</v>
      </c>
      <c r="N565" s="205">
        <f t="shared" si="114"/>
        <v>0.18914539991044022</v>
      </c>
    </row>
    <row r="566" spans="1:14" ht="14.25" thickBot="1">
      <c r="A566" s="233"/>
      <c r="B566" s="35" t="s">
        <v>31</v>
      </c>
      <c r="C566" s="36">
        <f t="shared" ref="C566:L566" si="116">C554+C556+C557+C558+C559+C560+C561+C562</f>
        <v>1065.8323010000004</v>
      </c>
      <c r="D566" s="36">
        <f t="shared" si="116"/>
        <v>14685.105750999997</v>
      </c>
      <c r="E566" s="36">
        <f t="shared" si="116"/>
        <v>13645.184574000003</v>
      </c>
      <c r="F566" s="201">
        <f t="shared" si="115"/>
        <v>7.6211587418282027</v>
      </c>
      <c r="G566" s="36">
        <f t="shared" si="116"/>
        <v>154324</v>
      </c>
      <c r="H566" s="36">
        <f t="shared" si="116"/>
        <v>19121160.596811</v>
      </c>
      <c r="I566" s="36">
        <f t="shared" si="116"/>
        <v>12094</v>
      </c>
      <c r="J566" s="36">
        <f t="shared" si="116"/>
        <v>1073.3980300000001</v>
      </c>
      <c r="K566" s="36">
        <f t="shared" si="116"/>
        <v>7367.7090569999991</v>
      </c>
      <c r="L566" s="36">
        <f t="shared" si="116"/>
        <v>4821.107670017358</v>
      </c>
      <c r="M566" s="201">
        <f t="shared" si="107"/>
        <v>52.821914823019753</v>
      </c>
      <c r="N566" s="210">
        <f t="shared" si="114"/>
        <v>100</v>
      </c>
    </row>
    <row r="567" spans="1:14" ht="14.25" thickBot="1">
      <c r="A567" s="256" t="s">
        <v>48</v>
      </c>
      <c r="B567" s="194" t="s">
        <v>19</v>
      </c>
      <c r="C567" s="32">
        <f t="shared" ref="C567:L578" si="117">C528+C541+C554</f>
        <v>4574.296765000001</v>
      </c>
      <c r="D567" s="32">
        <f t="shared" si="117"/>
        <v>39034.293604999992</v>
      </c>
      <c r="E567" s="32">
        <f t="shared" si="117"/>
        <v>43094.878400000001</v>
      </c>
      <c r="F567" s="26">
        <f t="shared" si="115"/>
        <v>-9.4224301025061248</v>
      </c>
      <c r="G567" s="32">
        <f t="shared" si="117"/>
        <v>286409</v>
      </c>
      <c r="H567" s="32">
        <f t="shared" si="117"/>
        <v>25878296.319416013</v>
      </c>
      <c r="I567" s="32">
        <f t="shared" si="117"/>
        <v>33207</v>
      </c>
      <c r="J567" s="32">
        <f t="shared" si="117"/>
        <v>2482.9074150000001</v>
      </c>
      <c r="K567" s="32">
        <f t="shared" si="117"/>
        <v>23995.372178999998</v>
      </c>
      <c r="L567" s="32">
        <f t="shared" si="117"/>
        <v>22096.708870064922</v>
      </c>
      <c r="M567" s="26">
        <f t="shared" si="107"/>
        <v>8.5925162887367925</v>
      </c>
      <c r="N567" s="208">
        <f>D567/D579*100</f>
        <v>57.540144087280396</v>
      </c>
    </row>
    <row r="568" spans="1:14" ht="14.25" thickBot="1">
      <c r="A568" s="256"/>
      <c r="B568" s="192" t="s">
        <v>20</v>
      </c>
      <c r="C568" s="31">
        <f t="shared" si="117"/>
        <v>1588.3999199999998</v>
      </c>
      <c r="D568" s="31">
        <f t="shared" si="117"/>
        <v>10715.420032</v>
      </c>
      <c r="E568" s="31">
        <f t="shared" si="117"/>
        <v>10041.314752999999</v>
      </c>
      <c r="F568" s="12">
        <f t="shared" si="115"/>
        <v>6.7133168870998876</v>
      </c>
      <c r="G568" s="31">
        <f t="shared" si="117"/>
        <v>134479</v>
      </c>
      <c r="H568" s="31">
        <f t="shared" si="117"/>
        <v>2691300.8000000003</v>
      </c>
      <c r="I568" s="31">
        <f t="shared" si="117"/>
        <v>14249</v>
      </c>
      <c r="J568" s="31">
        <f t="shared" si="117"/>
        <v>883.10480700000028</v>
      </c>
      <c r="K568" s="31">
        <f t="shared" si="117"/>
        <v>8215.2156460000006</v>
      </c>
      <c r="L568" s="31">
        <f t="shared" si="117"/>
        <v>7649.8362570537111</v>
      </c>
      <c r="M568" s="12">
        <f t="shared" si="107"/>
        <v>7.3907384412962855</v>
      </c>
      <c r="N568" s="205">
        <f>D568/D579*100</f>
        <v>15.795516087372805</v>
      </c>
    </row>
    <row r="569" spans="1:14" ht="14.25" thickBot="1">
      <c r="A569" s="256"/>
      <c r="B569" s="192" t="s">
        <v>21</v>
      </c>
      <c r="C569" s="31">
        <f t="shared" si="117"/>
        <v>106.29070200000002</v>
      </c>
      <c r="D569" s="31">
        <f t="shared" si="117"/>
        <v>2370.9359969999996</v>
      </c>
      <c r="E569" s="31">
        <f t="shared" si="117"/>
        <v>1454.237807</v>
      </c>
      <c r="F569" s="12">
        <f t="shared" si="115"/>
        <v>63.036333231570261</v>
      </c>
      <c r="G569" s="31">
        <f t="shared" si="117"/>
        <v>4339</v>
      </c>
      <c r="H569" s="31">
        <f t="shared" si="117"/>
        <v>1873338.337456</v>
      </c>
      <c r="I569" s="31">
        <f t="shared" si="117"/>
        <v>268</v>
      </c>
      <c r="J569" s="31">
        <f t="shared" si="117"/>
        <v>102.19449299999991</v>
      </c>
      <c r="K569" s="31">
        <f t="shared" si="117"/>
        <v>3325.656532</v>
      </c>
      <c r="L569" s="31">
        <f t="shared" si="117"/>
        <v>1180.0458820000001</v>
      </c>
      <c r="M569" s="12">
        <f t="shared" si="107"/>
        <v>181.82434113184758</v>
      </c>
      <c r="N569" s="205">
        <f>D569/D579*100</f>
        <v>3.4949780382761917</v>
      </c>
    </row>
    <row r="570" spans="1:14" ht="14.25" thickBot="1">
      <c r="A570" s="256"/>
      <c r="B570" s="192" t="s">
        <v>22</v>
      </c>
      <c r="C570" s="31">
        <f t="shared" si="117"/>
        <v>80.64583300000001</v>
      </c>
      <c r="D570" s="31">
        <f t="shared" si="117"/>
        <v>906.14935300000002</v>
      </c>
      <c r="E570" s="31">
        <f t="shared" si="117"/>
        <v>703.76536499999997</v>
      </c>
      <c r="F570" s="12">
        <f t="shared" si="115"/>
        <v>28.757310044662411</v>
      </c>
      <c r="G570" s="31">
        <f t="shared" si="117"/>
        <v>78055</v>
      </c>
      <c r="H570" s="31">
        <f t="shared" si="117"/>
        <v>2723984.1823</v>
      </c>
      <c r="I570" s="31">
        <f t="shared" si="117"/>
        <v>4080</v>
      </c>
      <c r="J570" s="31">
        <f t="shared" si="117"/>
        <v>37.079072000000011</v>
      </c>
      <c r="K570" s="31">
        <f t="shared" si="117"/>
        <v>450.94454900000005</v>
      </c>
      <c r="L570" s="31">
        <f t="shared" si="117"/>
        <v>389.14509999999996</v>
      </c>
      <c r="M570" s="12">
        <f t="shared" si="107"/>
        <v>15.880824145029734</v>
      </c>
      <c r="N570" s="205">
        <f>D570/D579*100</f>
        <v>1.3357476085986395</v>
      </c>
    </row>
    <row r="571" spans="1:14" ht="14.25" thickBot="1">
      <c r="A571" s="256"/>
      <c r="B571" s="192" t="s">
        <v>23</v>
      </c>
      <c r="C571" s="31">
        <f t="shared" si="117"/>
        <v>10.317968</v>
      </c>
      <c r="D571" s="31">
        <f t="shared" si="117"/>
        <v>142.51066800000001</v>
      </c>
      <c r="E571" s="31">
        <f t="shared" si="117"/>
        <v>131.54397399999999</v>
      </c>
      <c r="F571" s="12">
        <f t="shared" si="115"/>
        <v>8.3369033689069028</v>
      </c>
      <c r="G571" s="31">
        <f t="shared" si="117"/>
        <v>4688</v>
      </c>
      <c r="H571" s="31">
        <f t="shared" si="117"/>
        <v>598764.7570300001</v>
      </c>
      <c r="I571" s="31">
        <f t="shared" si="117"/>
        <v>21</v>
      </c>
      <c r="J571" s="31">
        <f t="shared" si="117"/>
        <v>5.9775349999999996</v>
      </c>
      <c r="K571" s="31">
        <f t="shared" si="117"/>
        <v>32.860115</v>
      </c>
      <c r="L571" s="31">
        <f t="shared" si="117"/>
        <v>19.29</v>
      </c>
      <c r="M571" s="12">
        <f t="shared" si="107"/>
        <v>70.347926386728886</v>
      </c>
      <c r="N571" s="205">
        <f>D571/D579*100</f>
        <v>0.21007385079575805</v>
      </c>
    </row>
    <row r="572" spans="1:14" ht="14.25" thickBot="1">
      <c r="A572" s="256"/>
      <c r="B572" s="192" t="s">
        <v>24</v>
      </c>
      <c r="C572" s="31">
        <f t="shared" si="117"/>
        <v>479.39271099999951</v>
      </c>
      <c r="D572" s="31">
        <f t="shared" si="117"/>
        <v>5378.9720230000003</v>
      </c>
      <c r="E572" s="31">
        <f t="shared" si="117"/>
        <v>3756.4047729999998</v>
      </c>
      <c r="F572" s="12">
        <f t="shared" si="115"/>
        <v>43.194686090875138</v>
      </c>
      <c r="G572" s="31">
        <f t="shared" si="117"/>
        <v>9104</v>
      </c>
      <c r="H572" s="31">
        <f t="shared" si="117"/>
        <v>4060296.4691419997</v>
      </c>
      <c r="I572" s="31">
        <f t="shared" si="117"/>
        <v>1496</v>
      </c>
      <c r="J572" s="31">
        <f t="shared" si="117"/>
        <v>469.02514300000001</v>
      </c>
      <c r="K572" s="31">
        <f t="shared" si="117"/>
        <v>2697.150537</v>
      </c>
      <c r="L572" s="31">
        <f t="shared" si="117"/>
        <v>1321.6596709999999</v>
      </c>
      <c r="M572" s="12">
        <f t="shared" si="107"/>
        <v>104.07299974276056</v>
      </c>
      <c r="N572" s="205">
        <f>D572/D579*100</f>
        <v>7.9291002003741839</v>
      </c>
    </row>
    <row r="573" spans="1:14" ht="14.25" thickBot="1">
      <c r="A573" s="256"/>
      <c r="B573" s="216" t="s">
        <v>25</v>
      </c>
      <c r="C573" s="31">
        <f t="shared" si="117"/>
        <v>225.24827599999986</v>
      </c>
      <c r="D573" s="31">
        <f t="shared" si="117"/>
        <v>13578.934293000002</v>
      </c>
      <c r="E573" s="31">
        <f t="shared" si="117"/>
        <v>16369.5049</v>
      </c>
      <c r="F573" s="12">
        <f t="shared" si="115"/>
        <v>-17.047373295938829</v>
      </c>
      <c r="G573" s="31">
        <f t="shared" si="117"/>
        <v>5184</v>
      </c>
      <c r="H573" s="31">
        <f t="shared" si="117"/>
        <v>518699.53851899994</v>
      </c>
      <c r="I573" s="31">
        <f t="shared" si="117"/>
        <v>12102</v>
      </c>
      <c r="J573" s="31">
        <f t="shared" si="117"/>
        <v>1913.2008859999996</v>
      </c>
      <c r="K573" s="31">
        <f t="shared" si="117"/>
        <v>6900.902282</v>
      </c>
      <c r="L573" s="31">
        <f t="shared" si="117"/>
        <v>3357.3962000000001</v>
      </c>
      <c r="M573" s="12">
        <f t="shared" si="107"/>
        <v>105.54328029560527</v>
      </c>
      <c r="N573" s="205">
        <f>D573/D579*100</f>
        <v>20.016599856461863</v>
      </c>
    </row>
    <row r="574" spans="1:14" ht="14.25" thickBot="1">
      <c r="A574" s="256"/>
      <c r="B574" s="192" t="s">
        <v>26</v>
      </c>
      <c r="C574" s="31">
        <f t="shared" si="117"/>
        <v>354.75388700000082</v>
      </c>
      <c r="D574" s="31">
        <f t="shared" si="117"/>
        <v>5906.9374079999998</v>
      </c>
      <c r="E574" s="31">
        <f t="shared" si="117"/>
        <v>4601.7396509999999</v>
      </c>
      <c r="F574" s="12">
        <f t="shared" si="115"/>
        <v>28.363137769351393</v>
      </c>
      <c r="G574" s="31">
        <f t="shared" si="117"/>
        <v>277221</v>
      </c>
      <c r="H574" s="31">
        <f t="shared" si="117"/>
        <v>48080154.882699996</v>
      </c>
      <c r="I574" s="31">
        <f t="shared" si="117"/>
        <v>3841</v>
      </c>
      <c r="J574" s="31">
        <f t="shared" si="117"/>
        <v>124.81297199999997</v>
      </c>
      <c r="K574" s="31">
        <f t="shared" si="117"/>
        <v>1532.7028499999999</v>
      </c>
      <c r="L574" s="31">
        <f t="shared" si="117"/>
        <v>1344.9626049999997</v>
      </c>
      <c r="M574" s="12">
        <f t="shared" si="107"/>
        <v>13.958770623217456</v>
      </c>
      <c r="N574" s="205">
        <f>D574/D579*100</f>
        <v>8.7073698069261276</v>
      </c>
    </row>
    <row r="575" spans="1:14" ht="14.25" thickBot="1">
      <c r="A575" s="256"/>
      <c r="B575" s="192" t="s">
        <v>27</v>
      </c>
      <c r="C575" s="31">
        <f t="shared" si="117"/>
        <v>44.286879000000006</v>
      </c>
      <c r="D575" s="31">
        <f t="shared" si="117"/>
        <v>519.63276099999996</v>
      </c>
      <c r="E575" s="31">
        <f t="shared" si="117"/>
        <v>312.09887599999996</v>
      </c>
      <c r="F575" s="12">
        <f t="shared" si="115"/>
        <v>66.496197506331299</v>
      </c>
      <c r="G575" s="31">
        <f t="shared" si="117"/>
        <v>307</v>
      </c>
      <c r="H575" s="31">
        <f t="shared" si="117"/>
        <v>190509.11405800001</v>
      </c>
      <c r="I575" s="31">
        <f t="shared" si="117"/>
        <v>4</v>
      </c>
      <c r="J575" s="31">
        <f t="shared" si="117"/>
        <v>-9.0700000000021319E-4</v>
      </c>
      <c r="K575" s="31">
        <f t="shared" si="117"/>
        <v>6.4390929999999997</v>
      </c>
      <c r="L575" s="31">
        <f t="shared" si="117"/>
        <v>16.469093000000001</v>
      </c>
      <c r="M575" s="12">
        <f t="shared" si="107"/>
        <v>-60.901957381623873</v>
      </c>
      <c r="N575" s="205">
        <f>D575/D579*100</f>
        <v>0.76598655128682558</v>
      </c>
    </row>
    <row r="576" spans="1:14" ht="14.25" thickBot="1">
      <c r="A576" s="256"/>
      <c r="B576" s="14" t="s">
        <v>28</v>
      </c>
      <c r="C576" s="31">
        <f t="shared" si="117"/>
        <v>17.169809999999998</v>
      </c>
      <c r="D576" s="31">
        <f t="shared" si="117"/>
        <v>138.21567400000001</v>
      </c>
      <c r="E576" s="31">
        <f t="shared" si="117"/>
        <v>123.47</v>
      </c>
      <c r="F576" s="12">
        <f t="shared" si="115"/>
        <v>11.942718069166606</v>
      </c>
      <c r="G576" s="31">
        <f t="shared" si="117"/>
        <v>41</v>
      </c>
      <c r="H576" s="31">
        <f t="shared" si="117"/>
        <v>37969.83</v>
      </c>
      <c r="I576" s="31">
        <f t="shared" si="117"/>
        <v>1</v>
      </c>
      <c r="J576" s="31">
        <f t="shared" si="117"/>
        <v>0</v>
      </c>
      <c r="K576" s="31">
        <f t="shared" si="117"/>
        <v>3.6790929999999999</v>
      </c>
      <c r="L576" s="31">
        <f t="shared" si="117"/>
        <v>3.6790929999999999</v>
      </c>
      <c r="M576" s="12">
        <f t="shared" si="107"/>
        <v>0</v>
      </c>
      <c r="N576" s="205">
        <f>D576/D579*100</f>
        <v>0.20374263404274504</v>
      </c>
    </row>
    <row r="577" spans="1:14" ht="14.25" thickBot="1">
      <c r="A577" s="256"/>
      <c r="B577" s="14" t="s">
        <v>29</v>
      </c>
      <c r="C577" s="31">
        <f t="shared" si="117"/>
        <v>0.132075</v>
      </c>
      <c r="D577" s="31">
        <f t="shared" si="117"/>
        <v>61.152064000000003</v>
      </c>
      <c r="E577" s="31">
        <f t="shared" si="117"/>
        <v>116.53305099999999</v>
      </c>
      <c r="F577" s="12">
        <f t="shared" si="115"/>
        <v>-47.523845402451528</v>
      </c>
      <c r="G577" s="31">
        <f t="shared" si="117"/>
        <v>41</v>
      </c>
      <c r="H577" s="31">
        <f t="shared" si="117"/>
        <v>23082.416044999998</v>
      </c>
      <c r="I577" s="31">
        <f t="shared" si="117"/>
        <v>1</v>
      </c>
      <c r="J577" s="31">
        <f t="shared" si="117"/>
        <v>0</v>
      </c>
      <c r="K577" s="31">
        <f t="shared" si="117"/>
        <v>2.7</v>
      </c>
      <c r="L577" s="31">
        <f t="shared" si="117"/>
        <v>10.24</v>
      </c>
      <c r="M577" s="12">
        <f t="shared" si="107"/>
        <v>-73.6328125</v>
      </c>
      <c r="N577" s="205">
        <f>D577/D579*100</f>
        <v>9.0143774840692248E-2</v>
      </c>
    </row>
    <row r="578" spans="1:14" ht="14.25" thickBot="1">
      <c r="A578" s="256"/>
      <c r="B578" s="14" t="s">
        <v>30</v>
      </c>
      <c r="C578" s="31">
        <f t="shared" si="117"/>
        <v>26.990722000000005</v>
      </c>
      <c r="D578" s="31">
        <f t="shared" si="117"/>
        <v>308.56661800000001</v>
      </c>
      <c r="E578" s="31">
        <f t="shared" si="117"/>
        <v>63.620000000000005</v>
      </c>
      <c r="F578" s="12">
        <f t="shared" si="115"/>
        <v>385.01511788745677</v>
      </c>
      <c r="G578" s="31">
        <f t="shared" si="117"/>
        <v>157</v>
      </c>
      <c r="H578" s="31">
        <f t="shared" si="117"/>
        <v>86311.028012999988</v>
      </c>
      <c r="I578" s="31">
        <f t="shared" si="117"/>
        <v>0</v>
      </c>
      <c r="J578" s="31">
        <f t="shared" si="117"/>
        <v>0</v>
      </c>
      <c r="K578" s="31">
        <f t="shared" si="117"/>
        <v>0</v>
      </c>
      <c r="L578" s="31">
        <f t="shared" si="117"/>
        <v>1.2</v>
      </c>
      <c r="M578" s="12">
        <f t="shared" si="107"/>
        <v>-100</v>
      </c>
      <c r="N578" s="205">
        <f>D578/D579*100</f>
        <v>0.45485561593384471</v>
      </c>
    </row>
    <row r="579" spans="1:14" ht="14.25" thickBot="1">
      <c r="A579" s="273"/>
      <c r="B579" s="35" t="s">
        <v>49</v>
      </c>
      <c r="C579" s="36">
        <f t="shared" ref="C579:L579" si="118">C567+C569+C570+C571+C572+C573+C574+C575</f>
        <v>5875.2330210000018</v>
      </c>
      <c r="D579" s="36">
        <f t="shared" si="118"/>
        <v>67838.366108000002</v>
      </c>
      <c r="E579" s="36">
        <f t="shared" si="118"/>
        <v>70424.173746</v>
      </c>
      <c r="F579" s="201">
        <f t="shared" si="115"/>
        <v>-3.6717614143777855</v>
      </c>
      <c r="G579" s="36">
        <f t="shared" si="118"/>
        <v>665307</v>
      </c>
      <c r="H579" s="36">
        <f t="shared" si="118"/>
        <v>83924043.600621015</v>
      </c>
      <c r="I579" s="36">
        <f t="shared" si="118"/>
        <v>55019</v>
      </c>
      <c r="J579" s="36">
        <f t="shared" si="118"/>
        <v>5135.1966089999996</v>
      </c>
      <c r="K579" s="36">
        <f t="shared" si="118"/>
        <v>38942.028137000001</v>
      </c>
      <c r="L579" s="36">
        <f t="shared" si="118"/>
        <v>29725.677421064924</v>
      </c>
      <c r="M579" s="201">
        <f t="shared" si="107"/>
        <v>31.004678498609977</v>
      </c>
      <c r="N579" s="210">
        <f>D579/D579*100</f>
        <v>100</v>
      </c>
    </row>
    <row r="580" spans="1:14">
      <c r="A580" s="43" t="s">
        <v>50</v>
      </c>
      <c r="B580" s="43"/>
      <c r="C580" s="43"/>
      <c r="D580" s="43"/>
      <c r="E580" s="43"/>
      <c r="F580" s="160"/>
      <c r="G580" s="43"/>
      <c r="H580" s="43"/>
      <c r="I580" s="43"/>
    </row>
    <row r="581" spans="1:14">
      <c r="A581" s="43" t="s">
        <v>51</v>
      </c>
      <c r="B581" s="43"/>
      <c r="C581" s="43"/>
      <c r="D581" s="43"/>
      <c r="E581" s="43"/>
      <c r="F581" s="160"/>
      <c r="G581" s="43"/>
      <c r="H581" s="43"/>
      <c r="I581" s="43"/>
    </row>
  </sheetData>
  <mergeCells count="91"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20:A32"/>
    <mergeCell ref="A33:A45"/>
    <mergeCell ref="A46:A58"/>
    <mergeCell ref="A85:A97"/>
    <mergeCell ref="A98:A110"/>
    <mergeCell ref="A111:A123"/>
    <mergeCell ref="A398:N39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B7" sqref="B7:K7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92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9" t="s">
        <v>118</v>
      </c>
      <c r="E2" s="279"/>
      <c r="F2" s="279"/>
      <c r="G2" s="279"/>
      <c r="H2" s="279"/>
      <c r="I2" s="279"/>
      <c r="J2" s="2" t="s">
        <v>70</v>
      </c>
    </row>
    <row r="3" spans="1:11">
      <c r="A3" s="280" t="s">
        <v>71</v>
      </c>
      <c r="B3" s="280" t="s">
        <v>72</v>
      </c>
      <c r="C3" s="280"/>
      <c r="D3" s="280" t="s">
        <v>73</v>
      </c>
      <c r="E3" s="280"/>
      <c r="F3" s="280" t="s">
        <v>67</v>
      </c>
      <c r="G3" s="280"/>
      <c r="H3" s="280" t="s">
        <v>68</v>
      </c>
      <c r="I3" s="280"/>
      <c r="J3" s="280" t="s">
        <v>69</v>
      </c>
      <c r="K3" s="280"/>
    </row>
    <row r="4" spans="1:11">
      <c r="A4" s="280"/>
      <c r="B4" s="173" t="s">
        <v>9</v>
      </c>
      <c r="C4" s="173" t="s">
        <v>49</v>
      </c>
      <c r="D4" s="173" t="s">
        <v>9</v>
      </c>
      <c r="E4" s="173" t="s">
        <v>74</v>
      </c>
      <c r="F4" s="173" t="s">
        <v>9</v>
      </c>
      <c r="G4" s="173" t="s">
        <v>74</v>
      </c>
      <c r="H4" s="173" t="s">
        <v>9</v>
      </c>
      <c r="I4" s="173" t="s">
        <v>74</v>
      </c>
      <c r="J4" s="173" t="s">
        <v>9</v>
      </c>
      <c r="K4" s="173" t="s">
        <v>74</v>
      </c>
    </row>
    <row r="5" spans="1:11">
      <c r="A5" s="173" t="s">
        <v>56</v>
      </c>
      <c r="B5" s="110">
        <v>2259</v>
      </c>
      <c r="C5" s="110">
        <v>36603</v>
      </c>
      <c r="D5" s="110">
        <v>522</v>
      </c>
      <c r="E5" s="110">
        <v>4813</v>
      </c>
      <c r="F5" s="110">
        <v>1348</v>
      </c>
      <c r="G5" s="110">
        <v>24142</v>
      </c>
      <c r="H5" s="110">
        <v>199</v>
      </c>
      <c r="I5" s="110">
        <v>4831</v>
      </c>
      <c r="J5" s="110">
        <v>190</v>
      </c>
      <c r="K5" s="110">
        <v>2817</v>
      </c>
    </row>
    <row r="6" spans="1:11">
      <c r="A6" s="173" t="s">
        <v>75</v>
      </c>
      <c r="B6" s="3">
        <v>26</v>
      </c>
      <c r="C6" s="3">
        <v>337</v>
      </c>
      <c r="D6" s="3">
        <v>26</v>
      </c>
      <c r="E6" s="3">
        <v>337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73" t="s">
        <v>58</v>
      </c>
      <c r="B7" s="3">
        <v>2</v>
      </c>
      <c r="C7" s="3">
        <v>18</v>
      </c>
      <c r="D7" s="3">
        <v>2</v>
      </c>
      <c r="E7" s="3">
        <v>17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3" t="s">
        <v>76</v>
      </c>
      <c r="B8" s="3">
        <v>6</v>
      </c>
      <c r="C8" s="3">
        <v>166</v>
      </c>
      <c r="D8" s="3">
        <v>4</v>
      </c>
      <c r="E8" s="3">
        <v>71</v>
      </c>
      <c r="F8" s="3">
        <v>2</v>
      </c>
      <c r="G8" s="3">
        <v>53</v>
      </c>
      <c r="H8" s="3">
        <v>0</v>
      </c>
      <c r="I8" s="3">
        <v>42</v>
      </c>
      <c r="J8" s="3">
        <v>0</v>
      </c>
      <c r="K8" s="3">
        <v>0</v>
      </c>
    </row>
    <row r="9" spans="1:11">
      <c r="A9" s="173" t="s">
        <v>77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1" t="s">
        <v>78</v>
      </c>
      <c r="K9" s="281"/>
    </row>
    <row r="10" spans="1:11">
      <c r="A10" s="173" t="s">
        <v>60</v>
      </c>
      <c r="B10" s="3">
        <v>0</v>
      </c>
      <c r="C10" s="3">
        <v>5</v>
      </c>
      <c r="D10" s="3">
        <v>0</v>
      </c>
      <c r="E10" s="3">
        <v>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3" t="s">
        <v>61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81" t="s">
        <v>78</v>
      </c>
      <c r="K11" s="281"/>
    </row>
    <row r="12" spans="1:11">
      <c r="A12" s="173" t="s">
        <v>90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1" t="s">
        <v>78</v>
      </c>
      <c r="K12" s="281"/>
    </row>
    <row r="13" spans="1:11">
      <c r="A13" s="173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1" t="s">
        <v>78</v>
      </c>
      <c r="I13" s="281"/>
      <c r="J13" s="281" t="s">
        <v>78</v>
      </c>
      <c r="K13" s="281"/>
    </row>
    <row r="14" spans="1:11">
      <c r="A14" s="173" t="s">
        <v>80</v>
      </c>
      <c r="B14" s="3">
        <v>0</v>
      </c>
      <c r="C14" s="3">
        <v>0</v>
      </c>
      <c r="D14" s="3">
        <v>0</v>
      </c>
      <c r="E14" s="3">
        <v>0</v>
      </c>
      <c r="F14" s="281" t="s">
        <v>78</v>
      </c>
      <c r="G14" s="281"/>
      <c r="H14" s="281" t="s">
        <v>78</v>
      </c>
      <c r="I14" s="281"/>
      <c r="J14" s="281" t="s">
        <v>78</v>
      </c>
      <c r="K14" s="281"/>
    </row>
    <row r="15" spans="1:11">
      <c r="A15" s="173" t="s">
        <v>62</v>
      </c>
      <c r="B15" s="3">
        <v>0</v>
      </c>
      <c r="C15" s="3">
        <v>12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12</v>
      </c>
      <c r="J15" s="3">
        <v>0</v>
      </c>
      <c r="K15" s="3">
        <v>0</v>
      </c>
    </row>
    <row r="16" spans="1:11">
      <c r="A16" s="173" t="s">
        <v>63</v>
      </c>
      <c r="B16" s="109">
        <v>57</v>
      </c>
      <c r="C16" s="109">
        <v>865</v>
      </c>
      <c r="D16" s="109">
        <v>15</v>
      </c>
      <c r="E16" s="109">
        <v>246</v>
      </c>
      <c r="F16" s="109">
        <v>2</v>
      </c>
      <c r="G16" s="109">
        <v>54</v>
      </c>
      <c r="H16" s="109">
        <v>40</v>
      </c>
      <c r="I16" s="109">
        <v>565</v>
      </c>
      <c r="J16" s="178">
        <v>0</v>
      </c>
      <c r="K16" s="178">
        <v>0</v>
      </c>
    </row>
    <row r="17" spans="1:11">
      <c r="A17" s="173" t="s">
        <v>64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3" t="s">
        <v>81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3" t="s">
        <v>82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1" t="s">
        <v>78</v>
      </c>
      <c r="I19" s="281"/>
      <c r="J19" s="281" t="s">
        <v>78</v>
      </c>
      <c r="K19" s="281"/>
    </row>
    <row r="20" spans="1:11">
      <c r="A20" s="173" t="s">
        <v>83</v>
      </c>
      <c r="B20" s="3">
        <v>0</v>
      </c>
      <c r="C20" s="3">
        <v>2</v>
      </c>
      <c r="D20" s="3">
        <v>0</v>
      </c>
      <c r="E20" s="3">
        <v>2</v>
      </c>
      <c r="F20" s="281" t="s">
        <v>78</v>
      </c>
      <c r="G20" s="281"/>
      <c r="H20" s="281" t="s">
        <v>78</v>
      </c>
      <c r="I20" s="281"/>
      <c r="J20" s="281" t="s">
        <v>78</v>
      </c>
      <c r="K20" s="281"/>
    </row>
    <row r="21" spans="1:11">
      <c r="A21" s="173" t="s">
        <v>84</v>
      </c>
      <c r="B21" s="3">
        <v>0</v>
      </c>
      <c r="C21" s="3">
        <v>0</v>
      </c>
      <c r="D21" s="3">
        <v>0</v>
      </c>
      <c r="E21" s="3">
        <v>0</v>
      </c>
      <c r="F21" s="281" t="s">
        <v>78</v>
      </c>
      <c r="G21" s="281"/>
      <c r="H21" s="281" t="s">
        <v>78</v>
      </c>
      <c r="I21" s="281"/>
      <c r="J21" s="281" t="s">
        <v>78</v>
      </c>
      <c r="K21" s="281"/>
    </row>
    <row r="22" spans="1:11">
      <c r="A22" s="17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1" t="s">
        <v>78</v>
      </c>
      <c r="I22" s="281"/>
      <c r="J22" s="281" t="s">
        <v>78</v>
      </c>
      <c r="K22" s="281"/>
    </row>
    <row r="23" spans="1:11">
      <c r="A23" s="173" t="s">
        <v>86</v>
      </c>
      <c r="B23" s="3">
        <v>0</v>
      </c>
      <c r="C23" s="3">
        <v>0</v>
      </c>
      <c r="D23" s="3">
        <v>0</v>
      </c>
      <c r="E23" s="3">
        <v>0</v>
      </c>
      <c r="F23" s="281" t="s">
        <v>78</v>
      </c>
      <c r="G23" s="281"/>
      <c r="H23" s="281" t="s">
        <v>78</v>
      </c>
      <c r="I23" s="281"/>
      <c r="J23" s="281" t="s">
        <v>78</v>
      </c>
      <c r="K23" s="281"/>
    </row>
    <row r="24" spans="1:11">
      <c r="A24" s="173" t="s">
        <v>87</v>
      </c>
      <c r="B24" s="3">
        <v>0</v>
      </c>
      <c r="C24" s="3">
        <v>0</v>
      </c>
      <c r="D24" s="3">
        <v>0</v>
      </c>
      <c r="E24" s="3">
        <v>0</v>
      </c>
      <c r="F24" s="281" t="s">
        <v>78</v>
      </c>
      <c r="G24" s="281"/>
      <c r="H24" s="281" t="s">
        <v>78</v>
      </c>
      <c r="I24" s="281"/>
      <c r="J24" s="281" t="s">
        <v>78</v>
      </c>
      <c r="K24" s="281"/>
    </row>
    <row r="25" spans="1:11">
      <c r="A25" s="173" t="s">
        <v>49</v>
      </c>
      <c r="B25" s="3">
        <f>B5+B6+B7+B8+B9+B10+B11+B12+B13+B15+B14+B16+B17+B18+B19+B20+B21+B22+B23+B24</f>
        <v>2350</v>
      </c>
      <c r="C25" s="3">
        <f t="shared" ref="C25:E25" si="0">C5+C6+C7+C8+C9+C10+C11+C12+C13+C15+C14+C16+C17+C18+C19+C20+C21+C22+C23+C24</f>
        <v>38008</v>
      </c>
      <c r="D25" s="3">
        <f t="shared" si="0"/>
        <v>569</v>
      </c>
      <c r="E25" s="3">
        <f t="shared" si="0"/>
        <v>5491</v>
      </c>
      <c r="F25" s="3">
        <f>F5+F6+F7+F8+F9+F10+F11+F12+F13</f>
        <v>1350</v>
      </c>
      <c r="G25" s="3">
        <f>G5+G6+G7+G8+G9+G10+G11+G12+G13</f>
        <v>24195</v>
      </c>
      <c r="H25" s="3">
        <f>H10+H9+H8+H7+H6+H5+H11+H16</f>
        <v>239</v>
      </c>
      <c r="I25" s="3">
        <f>I10+I9+I8+I7+I6+I5+I11+I16</f>
        <v>5438</v>
      </c>
      <c r="J25" s="3">
        <f>J8+J7+J6+J5</f>
        <v>190</v>
      </c>
      <c r="K25" s="3">
        <f>K8+K7+K6+K5</f>
        <v>2818</v>
      </c>
    </row>
    <row r="27" spans="1:11">
      <c r="A27" s="5" t="s">
        <v>88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J23" sqref="J23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2" t="s">
        <v>120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0.25">
      <c r="A2" s="133"/>
      <c r="B2" s="133"/>
      <c r="C2" s="133"/>
      <c r="D2" s="134"/>
      <c r="E2" s="135"/>
      <c r="F2" s="135"/>
      <c r="G2" s="135"/>
      <c r="H2" s="136"/>
      <c r="I2" s="137" t="s">
        <v>93</v>
      </c>
      <c r="J2" s="136"/>
      <c r="K2" s="138"/>
    </row>
    <row r="3" spans="1:11" ht="20.25">
      <c r="A3" s="284" t="s">
        <v>71</v>
      </c>
      <c r="B3" s="284" t="s">
        <v>72</v>
      </c>
      <c r="C3" s="284"/>
      <c r="D3" s="284" t="s">
        <v>73</v>
      </c>
      <c r="E3" s="284"/>
      <c r="F3" s="284" t="s">
        <v>67</v>
      </c>
      <c r="G3" s="284"/>
      <c r="H3" s="284" t="s">
        <v>68</v>
      </c>
      <c r="I3" s="284"/>
      <c r="J3" s="284" t="s">
        <v>69</v>
      </c>
      <c r="K3" s="284"/>
    </row>
    <row r="4" spans="1:11" ht="20.25">
      <c r="A4" s="284"/>
      <c r="B4" s="174" t="s">
        <v>9</v>
      </c>
      <c r="C4" s="174" t="s">
        <v>94</v>
      </c>
      <c r="D4" s="174" t="s">
        <v>9</v>
      </c>
      <c r="E4" s="174" t="s">
        <v>94</v>
      </c>
      <c r="F4" s="174" t="s">
        <v>9</v>
      </c>
      <c r="G4" s="174" t="s">
        <v>94</v>
      </c>
      <c r="H4" s="174" t="s">
        <v>9</v>
      </c>
      <c r="I4" s="174" t="s">
        <v>94</v>
      </c>
      <c r="J4" s="174" t="s">
        <v>9</v>
      </c>
      <c r="K4" s="174" t="s">
        <v>94</v>
      </c>
    </row>
    <row r="5" spans="1:11" ht="20.25">
      <c r="A5" s="174" t="s">
        <v>56</v>
      </c>
      <c r="B5" s="139">
        <f>D5+F5+H5+J5</f>
        <v>223.66</v>
      </c>
      <c r="C5" s="139">
        <f>E5+G5+I5+K5</f>
        <v>2298.5300000000007</v>
      </c>
      <c r="D5" s="139">
        <v>164.28</v>
      </c>
      <c r="E5" s="139">
        <v>1757.3500000000004</v>
      </c>
      <c r="F5" s="139">
        <v>37.96</v>
      </c>
      <c r="G5" s="139">
        <v>341.22</v>
      </c>
      <c r="H5" s="139">
        <v>8.48</v>
      </c>
      <c r="I5" s="139">
        <v>77.099999999999994</v>
      </c>
      <c r="J5" s="139">
        <v>12.94</v>
      </c>
      <c r="K5" s="139">
        <v>122.86</v>
      </c>
    </row>
    <row r="6" spans="1:11" ht="20.25">
      <c r="A6" s="174" t="s">
        <v>75</v>
      </c>
      <c r="B6" s="139">
        <f t="shared" ref="B6:C24" si="0">D6+F6+H6+J6</f>
        <v>38.549999999999997</v>
      </c>
      <c r="C6" s="139">
        <f t="shared" si="0"/>
        <v>453.47</v>
      </c>
      <c r="D6" s="140">
        <v>24.34</v>
      </c>
      <c r="E6" s="140">
        <v>322.7</v>
      </c>
      <c r="F6" s="141">
        <v>5.83</v>
      </c>
      <c r="G6" s="141">
        <v>51.92</v>
      </c>
      <c r="H6" s="141">
        <v>4.91</v>
      </c>
      <c r="I6" s="141">
        <v>40.17</v>
      </c>
      <c r="J6" s="141">
        <v>3.47</v>
      </c>
      <c r="K6" s="141">
        <v>38.68</v>
      </c>
    </row>
    <row r="7" spans="1:11" ht="20.25">
      <c r="A7" s="174" t="s">
        <v>58</v>
      </c>
      <c r="B7" s="139">
        <f t="shared" si="0"/>
        <v>130.24650377358489</v>
      </c>
      <c r="C7" s="139">
        <f t="shared" si="0"/>
        <v>1731.404133018867</v>
      </c>
      <c r="D7" s="140">
        <v>105.91755849056602</v>
      </c>
      <c r="E7" s="140">
        <v>1434.3885028301877</v>
      </c>
      <c r="F7" s="140">
        <v>16.726368867924535</v>
      </c>
      <c r="G7" s="140">
        <v>226.11558490566048</v>
      </c>
      <c r="H7" s="140">
        <v>3.6111952830188669</v>
      </c>
      <c r="I7" s="140">
        <v>35.885518867924546</v>
      </c>
      <c r="J7" s="140">
        <v>3.9913811320754715</v>
      </c>
      <c r="K7" s="140">
        <v>35.014526415094352</v>
      </c>
    </row>
    <row r="8" spans="1:11" ht="20.25">
      <c r="A8" s="174" t="s">
        <v>76</v>
      </c>
      <c r="B8" s="139">
        <f t="shared" si="0"/>
        <v>5.5600000000000005</v>
      </c>
      <c r="C8" s="139">
        <f t="shared" si="0"/>
        <v>129.7466</v>
      </c>
      <c r="D8" s="140">
        <v>2.7</v>
      </c>
      <c r="E8" s="140">
        <v>86.12</v>
      </c>
      <c r="F8" s="140">
        <v>2.86</v>
      </c>
      <c r="G8" s="140">
        <v>40.79</v>
      </c>
      <c r="H8" s="140">
        <v>0</v>
      </c>
      <c r="I8" s="140">
        <v>0.1928</v>
      </c>
      <c r="J8" s="140">
        <v>0</v>
      </c>
      <c r="K8" s="140">
        <v>2.6438000000000001</v>
      </c>
    </row>
    <row r="9" spans="1:11" ht="20.25">
      <c r="A9" s="174" t="s">
        <v>77</v>
      </c>
      <c r="B9" s="139">
        <f t="shared" si="0"/>
        <v>0.23</v>
      </c>
      <c r="C9" s="139">
        <f t="shared" si="0"/>
        <v>18.2</v>
      </c>
      <c r="D9" s="145">
        <v>0.23</v>
      </c>
      <c r="E9" s="145">
        <v>17.63</v>
      </c>
      <c r="F9" s="145">
        <v>0</v>
      </c>
      <c r="G9" s="145">
        <v>0.19</v>
      </c>
      <c r="H9" s="145">
        <v>0</v>
      </c>
      <c r="I9" s="145">
        <v>0.38</v>
      </c>
      <c r="J9" s="145">
        <v>0</v>
      </c>
      <c r="K9" s="145">
        <v>0</v>
      </c>
    </row>
    <row r="10" spans="1:11" ht="20.25">
      <c r="A10" s="174" t="s">
        <v>60</v>
      </c>
      <c r="B10" s="139">
        <f t="shared" si="0"/>
        <v>1.5699999999999998</v>
      </c>
      <c r="C10" s="139">
        <f t="shared" si="0"/>
        <v>21.990000000000002</v>
      </c>
      <c r="D10" s="144">
        <v>0.85</v>
      </c>
      <c r="E10" s="144">
        <v>3.59</v>
      </c>
      <c r="F10" s="144">
        <v>0.72</v>
      </c>
      <c r="G10" s="144">
        <v>6.01</v>
      </c>
      <c r="H10" s="144">
        <v>0</v>
      </c>
      <c r="I10" s="144">
        <v>1.82</v>
      </c>
      <c r="J10" s="144">
        <v>0</v>
      </c>
      <c r="K10" s="144">
        <v>10.57</v>
      </c>
    </row>
    <row r="11" spans="1:11" ht="20.25">
      <c r="A11" s="174" t="s">
        <v>61</v>
      </c>
      <c r="B11" s="139">
        <f t="shared" si="0"/>
        <v>0.96</v>
      </c>
      <c r="C11" s="139">
        <f t="shared" si="0"/>
        <v>14.61</v>
      </c>
      <c r="D11" s="140">
        <v>0.96</v>
      </c>
      <c r="E11" s="140">
        <v>14.61</v>
      </c>
      <c r="F11" s="140">
        <v>0</v>
      </c>
      <c r="G11" s="140">
        <v>0</v>
      </c>
      <c r="H11" s="140">
        <v>0</v>
      </c>
      <c r="I11" s="140">
        <v>0</v>
      </c>
      <c r="J11" s="142">
        <v>0</v>
      </c>
      <c r="K11" s="142">
        <v>0</v>
      </c>
    </row>
    <row r="12" spans="1:11" ht="20.25">
      <c r="A12" s="174" t="s">
        <v>95</v>
      </c>
      <c r="B12" s="139">
        <f t="shared" si="0"/>
        <v>0.97</v>
      </c>
      <c r="C12" s="139">
        <f t="shared" si="0"/>
        <v>37.97</v>
      </c>
      <c r="D12" s="140">
        <v>0</v>
      </c>
      <c r="E12" s="140">
        <v>1.83</v>
      </c>
      <c r="F12" s="140">
        <v>0</v>
      </c>
      <c r="G12" s="140">
        <v>3.93</v>
      </c>
      <c r="H12" s="140">
        <v>0.97</v>
      </c>
      <c r="I12" s="140">
        <v>32.21</v>
      </c>
      <c r="J12" s="142">
        <v>0</v>
      </c>
      <c r="K12" s="142">
        <v>0</v>
      </c>
    </row>
    <row r="13" spans="1:11" ht="20.25">
      <c r="A13" s="174" t="s">
        <v>79</v>
      </c>
      <c r="B13" s="139">
        <f t="shared" si="0"/>
        <v>7.5</v>
      </c>
      <c r="C13" s="139">
        <f t="shared" si="0"/>
        <v>134.49</v>
      </c>
      <c r="D13" s="144">
        <v>3.8</v>
      </c>
      <c r="E13" s="144">
        <v>94.23</v>
      </c>
      <c r="F13" s="144">
        <v>3.7</v>
      </c>
      <c r="G13" s="144">
        <v>40.26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>
      <c r="A14" s="174" t="s">
        <v>80</v>
      </c>
      <c r="B14" s="139">
        <f t="shared" si="0"/>
        <v>0</v>
      </c>
      <c r="C14" s="139">
        <f t="shared" si="0"/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</row>
    <row r="15" spans="1:11" ht="20.25">
      <c r="A15" s="174" t="s">
        <v>62</v>
      </c>
      <c r="B15" s="139">
        <f t="shared" si="0"/>
        <v>16.946577000000001</v>
      </c>
      <c r="C15" s="139">
        <f t="shared" si="0"/>
        <v>231.93339099999997</v>
      </c>
      <c r="D15" s="140">
        <v>8.1291720000000005</v>
      </c>
      <c r="E15" s="140">
        <v>117.262182</v>
      </c>
      <c r="F15" s="140">
        <v>5.6943720000000004</v>
      </c>
      <c r="G15" s="140">
        <v>25.399905</v>
      </c>
      <c r="H15" s="140">
        <v>0.75980700000000001</v>
      </c>
      <c r="I15" s="140">
        <v>12.798617999999999</v>
      </c>
      <c r="J15" s="140">
        <v>2.363226</v>
      </c>
      <c r="K15" s="140">
        <v>76.472685999999996</v>
      </c>
    </row>
    <row r="16" spans="1:11" ht="20.25">
      <c r="A16" s="174" t="s">
        <v>63</v>
      </c>
      <c r="B16" s="139">
        <f t="shared" si="0"/>
        <v>0.42</v>
      </c>
      <c r="C16" s="139">
        <f t="shared" si="0"/>
        <v>5.129999999999999</v>
      </c>
      <c r="D16" s="139">
        <v>0</v>
      </c>
      <c r="E16" s="139">
        <v>0.35</v>
      </c>
      <c r="F16" s="139">
        <v>0</v>
      </c>
      <c r="G16" s="139">
        <v>4.0599999999999996</v>
      </c>
      <c r="H16" s="139">
        <v>0.42</v>
      </c>
      <c r="I16" s="139">
        <v>0.72</v>
      </c>
      <c r="J16" s="140">
        <v>0</v>
      </c>
      <c r="K16" s="140">
        <v>0</v>
      </c>
    </row>
    <row r="17" spans="1:11" ht="20.25">
      <c r="A17" s="174" t="s">
        <v>64</v>
      </c>
      <c r="B17" s="139">
        <f t="shared" si="0"/>
        <v>6.4400000000000119</v>
      </c>
      <c r="C17" s="139">
        <f t="shared" si="0"/>
        <v>77.510000000000005</v>
      </c>
      <c r="D17" s="140">
        <v>5.3500000000000103</v>
      </c>
      <c r="E17" s="140">
        <v>68.64</v>
      </c>
      <c r="F17" s="140">
        <v>0.93000000000000105</v>
      </c>
      <c r="G17" s="140">
        <v>6.2</v>
      </c>
      <c r="H17" s="140">
        <v>0.16</v>
      </c>
      <c r="I17" s="140">
        <v>1.7</v>
      </c>
      <c r="J17" s="140">
        <v>0</v>
      </c>
      <c r="K17" s="140">
        <v>0.97</v>
      </c>
    </row>
    <row r="18" spans="1:11" ht="20.25">
      <c r="A18" s="174" t="s">
        <v>81</v>
      </c>
      <c r="B18" s="139">
        <f t="shared" si="0"/>
        <v>0</v>
      </c>
      <c r="C18" s="139">
        <f t="shared" si="0"/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</row>
    <row r="19" spans="1:11" ht="20.25">
      <c r="A19" s="174" t="s">
        <v>82</v>
      </c>
      <c r="B19" s="139">
        <f t="shared" si="0"/>
        <v>0</v>
      </c>
      <c r="C19" s="139">
        <f t="shared" si="0"/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</row>
    <row r="20" spans="1:11" ht="20.25">
      <c r="A20" s="174" t="s">
        <v>83</v>
      </c>
      <c r="B20" s="139">
        <f t="shared" si="0"/>
        <v>0</v>
      </c>
      <c r="C20" s="139">
        <f t="shared" si="0"/>
        <v>2.9568620000000001</v>
      </c>
      <c r="D20" s="140">
        <v>0</v>
      </c>
      <c r="E20" s="140">
        <v>2.9568620000000001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</row>
    <row r="21" spans="1:11" ht="20.25">
      <c r="A21" s="174" t="s">
        <v>84</v>
      </c>
      <c r="B21" s="139">
        <f t="shared" si="0"/>
        <v>0</v>
      </c>
      <c r="C21" s="139">
        <f t="shared" si="0"/>
        <v>1.96</v>
      </c>
      <c r="D21" s="140">
        <v>0</v>
      </c>
      <c r="E21" s="140">
        <v>1.96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</row>
    <row r="22" spans="1:11" ht="20.25">
      <c r="A22" s="174" t="s">
        <v>85</v>
      </c>
      <c r="B22" s="139">
        <f t="shared" si="0"/>
        <v>0</v>
      </c>
      <c r="C22" s="139">
        <f t="shared" si="0"/>
        <v>4</v>
      </c>
      <c r="D22" s="140">
        <v>0</v>
      </c>
      <c r="E22" s="140">
        <v>4</v>
      </c>
      <c r="F22" s="140">
        <v>0</v>
      </c>
      <c r="G22" s="140">
        <v>0</v>
      </c>
      <c r="H22" s="142">
        <v>0</v>
      </c>
      <c r="I22" s="142">
        <v>0</v>
      </c>
      <c r="J22" s="142">
        <v>0</v>
      </c>
      <c r="K22" s="142">
        <v>0</v>
      </c>
    </row>
    <row r="23" spans="1:11" ht="20.25">
      <c r="A23" s="174" t="s">
        <v>86</v>
      </c>
      <c r="B23" s="139">
        <f t="shared" si="0"/>
        <v>0</v>
      </c>
      <c r="C23" s="139">
        <f t="shared" si="0"/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</row>
    <row r="24" spans="1:11" ht="20.25">
      <c r="A24" s="174" t="s">
        <v>87</v>
      </c>
      <c r="B24" s="139">
        <f t="shared" si="0"/>
        <v>0.1</v>
      </c>
      <c r="C24" s="139">
        <f t="shared" si="0"/>
        <v>11.43</v>
      </c>
      <c r="D24" s="140">
        <v>0.1</v>
      </c>
      <c r="E24" s="140">
        <v>11.43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</row>
    <row r="25" spans="1:11" ht="20.25">
      <c r="A25" s="174" t="s">
        <v>102</v>
      </c>
      <c r="B25" s="139">
        <f t="shared" ref="B25:C25" si="1">D25+F25+H25+J25</f>
        <v>0</v>
      </c>
      <c r="C25" s="139">
        <f t="shared" si="1"/>
        <v>0.18</v>
      </c>
      <c r="D25" s="140">
        <v>0</v>
      </c>
      <c r="E25" s="140">
        <v>0.18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</row>
    <row r="26" spans="1:11" ht="20.25">
      <c r="A26" s="174" t="s">
        <v>49</v>
      </c>
      <c r="B26" s="139">
        <f>SUM(B5:B25)</f>
        <v>433.15308077358492</v>
      </c>
      <c r="C26" s="139">
        <f>SUM(C5:C25)</f>
        <v>5175.5109860188686</v>
      </c>
      <c r="D26" s="139">
        <f t="shared" ref="D26:K26" si="2">SUM(D5:D24)</f>
        <v>316.65673049056608</v>
      </c>
      <c r="E26" s="139">
        <f t="shared" si="2"/>
        <v>3939.0475468301875</v>
      </c>
      <c r="F26" s="139">
        <f t="shared" si="2"/>
        <v>74.42074086792455</v>
      </c>
      <c r="G26" s="139">
        <f t="shared" si="2"/>
        <v>746.09548990566043</v>
      </c>
      <c r="H26" s="139">
        <f t="shared" si="2"/>
        <v>19.311002283018865</v>
      </c>
      <c r="I26" s="139">
        <f t="shared" si="2"/>
        <v>202.97693686792454</v>
      </c>
      <c r="J26" s="139">
        <f t="shared" si="2"/>
        <v>22.764607132075472</v>
      </c>
      <c r="K26" s="139">
        <f t="shared" si="2"/>
        <v>287.21101241509439</v>
      </c>
    </row>
    <row r="28" spans="1:11">
      <c r="A28" s="143" t="s">
        <v>88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5" sqref="A25"/>
    </sheetView>
  </sheetViews>
  <sheetFormatPr defaultColWidth="9" defaultRowHeight="14.25"/>
  <cols>
    <col min="1" max="1" width="13.875" customWidth="1"/>
    <col min="2" max="5" width="14.125" customWidth="1"/>
    <col min="6" max="6" width="15.5" customWidth="1"/>
    <col min="7" max="7" width="12.75" style="191" customWidth="1"/>
    <col min="8" max="8" width="19.875" customWidth="1"/>
    <col min="9" max="9" width="15.75" customWidth="1"/>
  </cols>
  <sheetData>
    <row r="1" spans="1:9" ht="29.25">
      <c r="A1" s="285" t="s">
        <v>119</v>
      </c>
      <c r="B1" s="285"/>
      <c r="C1" s="285"/>
      <c r="D1" s="285"/>
      <c r="E1" s="285"/>
      <c r="F1" s="286"/>
      <c r="G1" s="286"/>
      <c r="H1" s="287"/>
      <c r="I1" s="287"/>
    </row>
    <row r="2" spans="1:9" ht="20.25">
      <c r="A2" s="179"/>
      <c r="B2" s="180"/>
      <c r="C2" s="180"/>
      <c r="D2" s="180"/>
      <c r="E2" s="180"/>
      <c r="F2" s="179"/>
      <c r="G2" s="181"/>
    </row>
    <row r="3" spans="1:9" ht="20.25">
      <c r="A3" s="288" t="s">
        <v>103</v>
      </c>
      <c r="B3" s="289" t="s">
        <v>104</v>
      </c>
      <c r="C3" s="288"/>
      <c r="D3" s="290" t="s">
        <v>105</v>
      </c>
      <c r="E3" s="290"/>
      <c r="F3" s="291" t="s">
        <v>106</v>
      </c>
      <c r="G3" s="291" t="s">
        <v>107</v>
      </c>
      <c r="H3" s="291" t="s">
        <v>108</v>
      </c>
      <c r="I3" s="291" t="s">
        <v>109</v>
      </c>
    </row>
    <row r="4" spans="1:9" ht="20.25">
      <c r="A4" s="288"/>
      <c r="B4" s="182" t="s">
        <v>110</v>
      </c>
      <c r="C4" s="182" t="s">
        <v>111</v>
      </c>
      <c r="D4" s="182" t="s">
        <v>110</v>
      </c>
      <c r="E4" s="182" t="s">
        <v>111</v>
      </c>
      <c r="F4" s="291"/>
      <c r="G4" s="291"/>
      <c r="H4" s="291"/>
      <c r="I4" s="291"/>
    </row>
    <row r="5" spans="1:9" ht="20.25">
      <c r="A5" s="183" t="s">
        <v>56</v>
      </c>
      <c r="B5" s="184">
        <v>2049</v>
      </c>
      <c r="C5" s="185">
        <v>313.33999999999997</v>
      </c>
      <c r="D5" s="186">
        <v>2067</v>
      </c>
      <c r="E5" s="185">
        <v>760.62</v>
      </c>
      <c r="F5" s="184">
        <v>2113</v>
      </c>
      <c r="G5" s="187">
        <f>C5+E5</f>
        <v>1073.96</v>
      </c>
      <c r="H5" s="188">
        <v>1160.76</v>
      </c>
      <c r="I5" s="189">
        <f>H5/G5</f>
        <v>1.0808223769972811</v>
      </c>
    </row>
    <row r="6" spans="1:9" ht="20.25">
      <c r="A6" s="183" t="s">
        <v>57</v>
      </c>
      <c r="B6" s="184">
        <v>160</v>
      </c>
      <c r="C6" s="184">
        <v>24.21</v>
      </c>
      <c r="D6" s="184">
        <v>155</v>
      </c>
      <c r="E6" s="184">
        <v>70.040000000000006</v>
      </c>
      <c r="F6" s="184">
        <v>160</v>
      </c>
      <c r="G6" s="187">
        <f t="shared" ref="G6:G25" si="0">C6+E6</f>
        <v>94.25</v>
      </c>
      <c r="H6" s="188">
        <v>136.79</v>
      </c>
      <c r="I6" s="189">
        <f t="shared" ref="I6:I26" si="1">H6/G6</f>
        <v>1.4513527851458885</v>
      </c>
    </row>
    <row r="7" spans="1:9" ht="20.25">
      <c r="A7" s="183" t="s">
        <v>58</v>
      </c>
      <c r="B7" s="184">
        <v>55</v>
      </c>
      <c r="C7" s="185">
        <v>9.1698113207547163</v>
      </c>
      <c r="D7" s="184">
        <v>48</v>
      </c>
      <c r="E7" s="185">
        <v>18.695590566037737</v>
      </c>
      <c r="F7" s="184">
        <v>55</v>
      </c>
      <c r="G7" s="187">
        <f t="shared" si="0"/>
        <v>27.865401886792455</v>
      </c>
      <c r="H7" s="188">
        <v>2.4620000000000002</v>
      </c>
      <c r="I7" s="189">
        <f t="shared" si="1"/>
        <v>8.8353292373182332E-2</v>
      </c>
    </row>
    <row r="8" spans="1:9" ht="20.25">
      <c r="A8" s="183" t="s">
        <v>59</v>
      </c>
      <c r="B8" s="184">
        <v>366</v>
      </c>
      <c r="C8" s="184">
        <v>64.19</v>
      </c>
      <c r="D8" s="184">
        <v>366</v>
      </c>
      <c r="E8" s="184">
        <v>160.71</v>
      </c>
      <c r="F8" s="184">
        <v>237</v>
      </c>
      <c r="G8" s="187">
        <f t="shared" si="0"/>
        <v>224.9</v>
      </c>
      <c r="H8" s="188">
        <v>204.0754</v>
      </c>
      <c r="I8" s="189">
        <f t="shared" si="1"/>
        <v>0.90740506891951977</v>
      </c>
    </row>
    <row r="9" spans="1:9" ht="20.25">
      <c r="A9" s="183" t="s">
        <v>62</v>
      </c>
      <c r="B9" s="184">
        <v>187</v>
      </c>
      <c r="C9" s="185">
        <v>30.337326999999998</v>
      </c>
      <c r="D9" s="184">
        <v>186</v>
      </c>
      <c r="E9" s="185">
        <v>75.105412999999999</v>
      </c>
      <c r="F9" s="184">
        <v>187</v>
      </c>
      <c r="G9" s="187">
        <f t="shared" si="0"/>
        <v>105.44274</v>
      </c>
      <c r="H9" s="188">
        <v>118.6</v>
      </c>
      <c r="I9" s="189">
        <f t="shared" si="1"/>
        <v>1.1247810897175092</v>
      </c>
    </row>
    <row r="10" spans="1:9" ht="20.25">
      <c r="A10" s="183" t="s">
        <v>77</v>
      </c>
      <c r="B10" s="184">
        <v>0</v>
      </c>
      <c r="C10" s="184">
        <v>0</v>
      </c>
      <c r="D10" s="184">
        <v>0</v>
      </c>
      <c r="E10" s="184">
        <v>0</v>
      </c>
      <c r="F10" s="184">
        <v>0</v>
      </c>
      <c r="G10" s="187">
        <f t="shared" si="0"/>
        <v>0</v>
      </c>
      <c r="H10" s="188">
        <v>0</v>
      </c>
      <c r="I10" s="189" t="e">
        <f t="shared" si="1"/>
        <v>#DIV/0!</v>
      </c>
    </row>
    <row r="11" spans="1:9" ht="20.25">
      <c r="A11" s="183" t="s">
        <v>60</v>
      </c>
      <c r="B11" s="184">
        <v>0</v>
      </c>
      <c r="C11" s="184">
        <v>0</v>
      </c>
      <c r="D11" s="184">
        <v>0</v>
      </c>
      <c r="E11" s="184">
        <v>0</v>
      </c>
      <c r="F11" s="184">
        <v>0</v>
      </c>
      <c r="G11" s="187">
        <f t="shared" si="0"/>
        <v>0</v>
      </c>
      <c r="H11" s="184">
        <v>0</v>
      </c>
      <c r="I11" s="189" t="e">
        <f t="shared" si="1"/>
        <v>#DIV/0!</v>
      </c>
    </row>
    <row r="12" spans="1:9" ht="20.25">
      <c r="A12" s="183" t="s">
        <v>63</v>
      </c>
      <c r="B12" s="184">
        <v>1</v>
      </c>
      <c r="C12" s="184">
        <v>0.12</v>
      </c>
      <c r="D12" s="184">
        <v>1</v>
      </c>
      <c r="E12" s="184">
        <v>0.28000000000000003</v>
      </c>
      <c r="F12" s="184">
        <v>1</v>
      </c>
      <c r="G12" s="187">
        <f t="shared" si="0"/>
        <v>0.4</v>
      </c>
      <c r="H12" s="188">
        <v>0.41</v>
      </c>
      <c r="I12" s="189">
        <f t="shared" si="1"/>
        <v>1.0249999999999999</v>
      </c>
    </row>
    <row r="13" spans="1:9" ht="20.25">
      <c r="A13" s="183" t="s">
        <v>61</v>
      </c>
      <c r="B13" s="184">
        <v>0</v>
      </c>
      <c r="C13" s="184">
        <v>0</v>
      </c>
      <c r="D13" s="184">
        <v>8</v>
      </c>
      <c r="E13" s="184">
        <v>2.08</v>
      </c>
      <c r="F13" s="184">
        <v>8</v>
      </c>
      <c r="G13" s="187">
        <f t="shared" si="0"/>
        <v>2.08</v>
      </c>
      <c r="H13" s="188">
        <v>0</v>
      </c>
      <c r="I13" s="189">
        <f t="shared" si="1"/>
        <v>0</v>
      </c>
    </row>
    <row r="14" spans="1:9" ht="20.25">
      <c r="A14" s="183" t="s">
        <v>95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7">
        <f t="shared" si="0"/>
        <v>0</v>
      </c>
      <c r="H14" s="188">
        <v>0</v>
      </c>
      <c r="I14" s="189" t="e">
        <f t="shared" si="1"/>
        <v>#DIV/0!</v>
      </c>
    </row>
    <row r="15" spans="1:9" ht="20.25">
      <c r="A15" s="183" t="s">
        <v>112</v>
      </c>
      <c r="B15" s="184">
        <v>0</v>
      </c>
      <c r="C15" s="184">
        <v>0</v>
      </c>
      <c r="D15" s="184">
        <v>0</v>
      </c>
      <c r="E15" s="184">
        <v>0</v>
      </c>
      <c r="F15" s="184">
        <v>0</v>
      </c>
      <c r="G15" s="187">
        <f t="shared" si="0"/>
        <v>0</v>
      </c>
      <c r="H15" s="188">
        <v>0</v>
      </c>
      <c r="I15" s="189" t="e">
        <f t="shared" si="1"/>
        <v>#DIV/0!</v>
      </c>
    </row>
    <row r="16" spans="1:9" ht="20.25">
      <c r="A16" s="183" t="s">
        <v>113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7">
        <f t="shared" si="0"/>
        <v>0</v>
      </c>
      <c r="H16" s="188">
        <v>0</v>
      </c>
      <c r="I16" s="189" t="e">
        <f t="shared" si="1"/>
        <v>#DIV/0!</v>
      </c>
    </row>
    <row r="17" spans="1:9" ht="20.25">
      <c r="A17" s="183" t="s">
        <v>79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7">
        <f t="shared" si="0"/>
        <v>0</v>
      </c>
      <c r="H17" s="188">
        <v>0</v>
      </c>
      <c r="I17" s="189" t="e">
        <f t="shared" si="1"/>
        <v>#DIV/0!</v>
      </c>
    </row>
    <row r="18" spans="1:9" ht="20.25">
      <c r="A18" s="183" t="s">
        <v>87</v>
      </c>
      <c r="B18" s="186">
        <v>68</v>
      </c>
      <c r="C18" s="186">
        <v>11.38</v>
      </c>
      <c r="D18" s="186">
        <v>347</v>
      </c>
      <c r="E18" s="186">
        <v>151.91</v>
      </c>
      <c r="F18" s="186">
        <v>365</v>
      </c>
      <c r="G18" s="187">
        <f t="shared" si="0"/>
        <v>163.29</v>
      </c>
      <c r="H18" s="188">
        <v>242.35</v>
      </c>
      <c r="I18" s="189">
        <f t="shared" si="1"/>
        <v>1.4841692693980035</v>
      </c>
    </row>
    <row r="19" spans="1:9" ht="20.25">
      <c r="A19" s="183" t="s">
        <v>86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7">
        <f t="shared" si="0"/>
        <v>0</v>
      </c>
      <c r="H19" s="188">
        <v>0</v>
      </c>
      <c r="I19" s="189" t="e">
        <f t="shared" si="1"/>
        <v>#DIV/0!</v>
      </c>
    </row>
    <row r="20" spans="1:9" ht="20.25">
      <c r="A20" s="183" t="s">
        <v>114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7">
        <f t="shared" si="0"/>
        <v>0</v>
      </c>
      <c r="H20" s="188">
        <v>0</v>
      </c>
      <c r="I20" s="189" t="e">
        <f t="shared" si="1"/>
        <v>#DIV/0!</v>
      </c>
    </row>
    <row r="21" spans="1:9" ht="20.25">
      <c r="A21" s="183" t="s">
        <v>115</v>
      </c>
      <c r="B21" s="184">
        <v>0</v>
      </c>
      <c r="C21" s="184">
        <v>0</v>
      </c>
      <c r="D21" s="184">
        <v>0</v>
      </c>
      <c r="E21" s="184">
        <v>0</v>
      </c>
      <c r="F21" s="184">
        <v>0</v>
      </c>
      <c r="G21" s="187">
        <f t="shared" si="0"/>
        <v>0</v>
      </c>
      <c r="H21" s="188">
        <v>0</v>
      </c>
      <c r="I21" s="189" t="e">
        <f t="shared" si="1"/>
        <v>#DIV/0!</v>
      </c>
    </row>
    <row r="22" spans="1:9" ht="20.25">
      <c r="A22" s="183" t="s">
        <v>83</v>
      </c>
      <c r="B22" s="184">
        <v>0</v>
      </c>
      <c r="C22" s="184">
        <v>0</v>
      </c>
      <c r="D22" s="184">
        <v>0</v>
      </c>
      <c r="E22" s="184">
        <v>0</v>
      </c>
      <c r="F22" s="184">
        <v>0</v>
      </c>
      <c r="G22" s="187">
        <f t="shared" si="0"/>
        <v>0</v>
      </c>
      <c r="H22" s="188">
        <v>0</v>
      </c>
      <c r="I22" s="189" t="e">
        <f t="shared" si="1"/>
        <v>#DIV/0!</v>
      </c>
    </row>
    <row r="23" spans="1:9" ht="20.25">
      <c r="A23" s="183" t="s">
        <v>82</v>
      </c>
      <c r="B23" s="184">
        <v>0</v>
      </c>
      <c r="C23" s="184">
        <v>0</v>
      </c>
      <c r="D23" s="184">
        <v>0</v>
      </c>
      <c r="E23" s="184">
        <v>0</v>
      </c>
      <c r="F23" s="184">
        <v>0</v>
      </c>
      <c r="G23" s="187">
        <f t="shared" si="0"/>
        <v>0</v>
      </c>
      <c r="H23" s="188">
        <v>0</v>
      </c>
      <c r="I23" s="189" t="e">
        <f t="shared" si="1"/>
        <v>#DIV/0!</v>
      </c>
    </row>
    <row r="24" spans="1:9" ht="20.25">
      <c r="A24" s="183" t="s">
        <v>85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7">
        <f t="shared" si="0"/>
        <v>0</v>
      </c>
      <c r="H24" s="188">
        <v>0</v>
      </c>
      <c r="I24" s="189" t="e">
        <f t="shared" si="1"/>
        <v>#DIV/0!</v>
      </c>
    </row>
    <row r="25" spans="1:9" ht="20.25">
      <c r="A25" s="183" t="s">
        <v>116</v>
      </c>
      <c r="B25" s="186">
        <v>6</v>
      </c>
      <c r="C25" s="186">
        <v>1.3499999999999999</v>
      </c>
      <c r="D25" s="186">
        <v>29</v>
      </c>
      <c r="E25" s="186">
        <v>11.0974</v>
      </c>
      <c r="F25" s="186">
        <v>29</v>
      </c>
      <c r="G25" s="187">
        <f t="shared" si="0"/>
        <v>12.4474</v>
      </c>
      <c r="H25" s="188">
        <v>0</v>
      </c>
      <c r="I25" s="189">
        <f t="shared" si="1"/>
        <v>0</v>
      </c>
    </row>
    <row r="26" spans="1:9" ht="20.25">
      <c r="A26" s="190" t="s">
        <v>117</v>
      </c>
      <c r="B26" s="186">
        <f>SUM(B5:B25)</f>
        <v>2892</v>
      </c>
      <c r="C26" s="186">
        <f t="shared" ref="C26:E26" si="2">SUM(C5:C25)</f>
        <v>454.09713832075471</v>
      </c>
      <c r="D26" s="186">
        <f t="shared" si="2"/>
        <v>3207</v>
      </c>
      <c r="E26" s="186">
        <f t="shared" si="2"/>
        <v>1250.5384035660377</v>
      </c>
      <c r="F26" s="186">
        <f>SUM(F5:F25)</f>
        <v>3155</v>
      </c>
      <c r="G26" s="187">
        <f t="shared" ref="G26" si="3">SUM(G5:G25)</f>
        <v>1704.6355418867925</v>
      </c>
      <c r="H26" s="186">
        <f>SUM(H5:H25)</f>
        <v>1865.4473999999998</v>
      </c>
      <c r="I26" s="189">
        <f t="shared" si="1"/>
        <v>1.0943379708809844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2021-12-22T00:44:43Z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