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15" windowWidth="14520" windowHeight="12165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F268" i="1" l="1"/>
  <c r="F269" i="1"/>
  <c r="F272" i="1"/>
  <c r="F274" i="1"/>
  <c r="F267" i="1"/>
  <c r="C339" i="1" l="1"/>
  <c r="H335" i="1"/>
  <c r="H327" i="1"/>
  <c r="D123" i="3" l="1"/>
  <c r="E138" i="1"/>
  <c r="D185" i="1" l="1"/>
  <c r="H25" i="2"/>
  <c r="H27" i="2" s="1"/>
  <c r="H26" i="2"/>
  <c r="G26" i="2"/>
  <c r="G25" i="2"/>
  <c r="G27" i="2" s="1"/>
  <c r="E25" i="2"/>
  <c r="E27" i="2" s="1"/>
  <c r="E26" i="2"/>
  <c r="D25" i="2"/>
  <c r="D27" i="2" s="1"/>
  <c r="D26" i="2"/>
  <c r="C26" i="2"/>
  <c r="C25" i="2"/>
  <c r="C27" i="2" s="1"/>
  <c r="B25" i="5" l="1"/>
  <c r="C25" i="5"/>
  <c r="K26" i="5" l="1"/>
  <c r="J26" i="5"/>
  <c r="I26" i="5"/>
  <c r="H26" i="5"/>
  <c r="G26" i="5"/>
  <c r="F26" i="5"/>
  <c r="E26" i="5"/>
  <c r="D26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26" i="5" l="1"/>
  <c r="B26" i="5"/>
  <c r="L327" i="1"/>
  <c r="L328" i="1"/>
  <c r="L329" i="1"/>
  <c r="L330" i="1"/>
  <c r="L331" i="1"/>
  <c r="L332" i="1"/>
  <c r="L333" i="1"/>
  <c r="L334" i="1"/>
  <c r="L335" i="1"/>
  <c r="L336" i="1"/>
  <c r="L337" i="1"/>
  <c r="L338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E337" i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D326" i="1"/>
  <c r="N326" i="1" s="1"/>
  <c r="C326" i="1"/>
  <c r="N321" i="1"/>
  <c r="F321" i="1"/>
  <c r="N319" i="1"/>
  <c r="F319" i="1"/>
  <c r="N317" i="1"/>
  <c r="F317" i="1"/>
  <c r="N316" i="1"/>
  <c r="F316" i="1"/>
  <c r="N315" i="1"/>
  <c r="M315" i="1"/>
  <c r="F315" i="1"/>
  <c r="N314" i="1"/>
  <c r="M314" i="1"/>
  <c r="F314" i="1"/>
  <c r="H339" i="1" l="1"/>
  <c r="M326" i="1"/>
  <c r="G339" i="1"/>
  <c r="F326" i="1"/>
  <c r="H159" i="1"/>
  <c r="F29" i="1" l="1"/>
  <c r="D232" i="1" l="1"/>
  <c r="I172" i="1" l="1"/>
  <c r="C84" i="3"/>
  <c r="D84" i="3"/>
  <c r="E84" i="3"/>
  <c r="E175" i="3"/>
  <c r="E65" i="1"/>
  <c r="H266" i="1"/>
  <c r="H206" i="1"/>
  <c r="H65" i="1"/>
  <c r="K185" i="1"/>
  <c r="C206" i="1"/>
  <c r="C414" i="3"/>
  <c r="E253" i="1"/>
  <c r="L78" i="1"/>
  <c r="L91" i="1"/>
  <c r="C300" i="1"/>
  <c r="D300" i="1"/>
  <c r="F171" i="3"/>
  <c r="A524" i="3"/>
  <c r="A398" i="3"/>
  <c r="A221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06" i="3"/>
  <c r="E532" i="3" s="1"/>
  <c r="E207" i="3"/>
  <c r="E533" i="3" s="1"/>
  <c r="E208" i="3"/>
  <c r="E534" i="3" s="1"/>
  <c r="E209" i="3"/>
  <c r="E535" i="3" s="1"/>
  <c r="E210" i="3"/>
  <c r="E536" i="3" s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 s="1"/>
  <c r="K517" i="3"/>
  <c r="K565" i="3" s="1"/>
  <c r="J517" i="3"/>
  <c r="J565" i="3" s="1"/>
  <c r="I517" i="3"/>
  <c r="I565" i="3" s="1"/>
  <c r="H517" i="3"/>
  <c r="H565" i="3" s="1"/>
  <c r="G517" i="3"/>
  <c r="G565" i="3" s="1"/>
  <c r="E517" i="3"/>
  <c r="E565" i="3" s="1"/>
  <c r="D517" i="3"/>
  <c r="D565" i="3" s="1"/>
  <c r="C517" i="3"/>
  <c r="C565" i="3" s="1"/>
  <c r="L516" i="3"/>
  <c r="L564" i="3" s="1"/>
  <c r="K516" i="3"/>
  <c r="K564" i="3" s="1"/>
  <c r="J516" i="3"/>
  <c r="J564" i="3" s="1"/>
  <c r="I516" i="3"/>
  <c r="I564" i="3" s="1"/>
  <c r="H516" i="3"/>
  <c r="H564" i="3" s="1"/>
  <c r="G516" i="3"/>
  <c r="G564" i="3" s="1"/>
  <c r="E516" i="3"/>
  <c r="E564" i="3" s="1"/>
  <c r="D516" i="3"/>
  <c r="N412" i="3" s="1"/>
  <c r="C516" i="3"/>
  <c r="C564" i="3" s="1"/>
  <c r="L515" i="3"/>
  <c r="L563" i="3" s="1"/>
  <c r="K515" i="3"/>
  <c r="K563" i="3" s="1"/>
  <c r="J515" i="3"/>
  <c r="J563" i="3" s="1"/>
  <c r="I515" i="3"/>
  <c r="I563" i="3" s="1"/>
  <c r="H515" i="3"/>
  <c r="H563" i="3" s="1"/>
  <c r="G515" i="3"/>
  <c r="G563" i="3" s="1"/>
  <c r="E515" i="3"/>
  <c r="E563" i="3" s="1"/>
  <c r="D515" i="3"/>
  <c r="N450" i="3" s="1"/>
  <c r="C515" i="3"/>
  <c r="C563" i="3" s="1"/>
  <c r="L514" i="3"/>
  <c r="L562" i="3" s="1"/>
  <c r="K514" i="3"/>
  <c r="K562" i="3" s="1"/>
  <c r="J514" i="3"/>
  <c r="J562" i="3" s="1"/>
  <c r="I514" i="3"/>
  <c r="I562" i="3" s="1"/>
  <c r="H514" i="3"/>
  <c r="H562" i="3" s="1"/>
  <c r="G514" i="3"/>
  <c r="G562" i="3" s="1"/>
  <c r="E514" i="3"/>
  <c r="E562" i="3" s="1"/>
  <c r="D514" i="3"/>
  <c r="N488" i="3" s="1"/>
  <c r="C514" i="3"/>
  <c r="C562" i="3" s="1"/>
  <c r="L513" i="3"/>
  <c r="L561" i="3" s="1"/>
  <c r="K513" i="3"/>
  <c r="K561" i="3" s="1"/>
  <c r="J513" i="3"/>
  <c r="J561" i="3" s="1"/>
  <c r="I513" i="3"/>
  <c r="I561" i="3" s="1"/>
  <c r="H513" i="3"/>
  <c r="H561" i="3" s="1"/>
  <c r="G513" i="3"/>
  <c r="G561" i="3" s="1"/>
  <c r="E513" i="3"/>
  <c r="E561" i="3" s="1"/>
  <c r="D513" i="3"/>
  <c r="N500" i="3" s="1"/>
  <c r="C513" i="3"/>
  <c r="C561" i="3" s="1"/>
  <c r="L512" i="3"/>
  <c r="L560" i="3" s="1"/>
  <c r="K512" i="3"/>
  <c r="K560" i="3" s="1"/>
  <c r="J512" i="3"/>
  <c r="J560" i="3" s="1"/>
  <c r="I512" i="3"/>
  <c r="I560" i="3" s="1"/>
  <c r="H512" i="3"/>
  <c r="H560" i="3" s="1"/>
  <c r="G512" i="3"/>
  <c r="G560" i="3" s="1"/>
  <c r="E512" i="3"/>
  <c r="E560" i="3" s="1"/>
  <c r="D512" i="3"/>
  <c r="N408" i="3" s="1"/>
  <c r="C512" i="3"/>
  <c r="C560" i="3" s="1"/>
  <c r="L511" i="3"/>
  <c r="L559" i="3" s="1"/>
  <c r="K511" i="3"/>
  <c r="K559" i="3" s="1"/>
  <c r="J511" i="3"/>
  <c r="J559" i="3" s="1"/>
  <c r="I511" i="3"/>
  <c r="I559" i="3" s="1"/>
  <c r="H511" i="3"/>
  <c r="H559" i="3" s="1"/>
  <c r="G511" i="3"/>
  <c r="G559" i="3" s="1"/>
  <c r="E511" i="3"/>
  <c r="E559" i="3" s="1"/>
  <c r="D511" i="3"/>
  <c r="N446" i="3" s="1"/>
  <c r="C511" i="3"/>
  <c r="C559" i="3" s="1"/>
  <c r="L510" i="3"/>
  <c r="L558" i="3" s="1"/>
  <c r="K510" i="3"/>
  <c r="K558" i="3" s="1"/>
  <c r="J510" i="3"/>
  <c r="J558" i="3" s="1"/>
  <c r="I510" i="3"/>
  <c r="I558" i="3" s="1"/>
  <c r="H510" i="3"/>
  <c r="H558" i="3" s="1"/>
  <c r="G510" i="3"/>
  <c r="G558" i="3" s="1"/>
  <c r="E510" i="3"/>
  <c r="E558" i="3" s="1"/>
  <c r="D510" i="3"/>
  <c r="N406" i="3" s="1"/>
  <c r="C510" i="3"/>
  <c r="C558" i="3" s="1"/>
  <c r="L509" i="3"/>
  <c r="L557" i="3" s="1"/>
  <c r="K509" i="3"/>
  <c r="K557" i="3" s="1"/>
  <c r="J509" i="3"/>
  <c r="J557" i="3" s="1"/>
  <c r="I509" i="3"/>
  <c r="I557" i="3" s="1"/>
  <c r="H509" i="3"/>
  <c r="H557" i="3" s="1"/>
  <c r="G509" i="3"/>
  <c r="G557" i="3" s="1"/>
  <c r="E509" i="3"/>
  <c r="E557" i="3" s="1"/>
  <c r="D509" i="3"/>
  <c r="N496" i="3" s="1"/>
  <c r="C509" i="3"/>
  <c r="C557" i="3" s="1"/>
  <c r="L508" i="3"/>
  <c r="L556" i="3" s="1"/>
  <c r="K508" i="3"/>
  <c r="K556" i="3" s="1"/>
  <c r="J508" i="3"/>
  <c r="J556" i="3" s="1"/>
  <c r="I508" i="3"/>
  <c r="I556" i="3" s="1"/>
  <c r="H508" i="3"/>
  <c r="H556" i="3" s="1"/>
  <c r="G508" i="3"/>
  <c r="G556" i="3" s="1"/>
  <c r="E508" i="3"/>
  <c r="E556" i="3" s="1"/>
  <c r="D508" i="3"/>
  <c r="D556" i="3" s="1"/>
  <c r="C508" i="3"/>
  <c r="C556" i="3" s="1"/>
  <c r="L507" i="3"/>
  <c r="L555" i="3" s="1"/>
  <c r="K507" i="3"/>
  <c r="K555" i="3" s="1"/>
  <c r="J507" i="3"/>
  <c r="J555" i="3" s="1"/>
  <c r="I507" i="3"/>
  <c r="I555" i="3" s="1"/>
  <c r="H507" i="3"/>
  <c r="H555" i="3" s="1"/>
  <c r="G507" i="3"/>
  <c r="G555" i="3" s="1"/>
  <c r="E507" i="3"/>
  <c r="E555" i="3" s="1"/>
  <c r="D507" i="3"/>
  <c r="N494" i="3" s="1"/>
  <c r="C507" i="3"/>
  <c r="C555" i="3" s="1"/>
  <c r="L506" i="3"/>
  <c r="L554" i="3" s="1"/>
  <c r="K506" i="3"/>
  <c r="K554" i="3" s="1"/>
  <c r="J506" i="3"/>
  <c r="J554" i="3" s="1"/>
  <c r="I506" i="3"/>
  <c r="I554" i="3" s="1"/>
  <c r="H506" i="3"/>
  <c r="H554" i="3" s="1"/>
  <c r="G506" i="3"/>
  <c r="E506" i="3"/>
  <c r="E554" i="3" s="1"/>
  <c r="D506" i="3"/>
  <c r="N402" i="3" s="1"/>
  <c r="C506" i="3"/>
  <c r="C554" i="3" s="1"/>
  <c r="L505" i="3"/>
  <c r="K505" i="3"/>
  <c r="J505" i="3"/>
  <c r="I505" i="3"/>
  <c r="H505" i="3"/>
  <c r="G505" i="3"/>
  <c r="E505" i="3"/>
  <c r="D505" i="3"/>
  <c r="C505" i="3"/>
  <c r="M500" i="3"/>
  <c r="F500" i="3"/>
  <c r="M499" i="3"/>
  <c r="M498" i="3"/>
  <c r="F498" i="3"/>
  <c r="F496" i="3"/>
  <c r="M494" i="3"/>
  <c r="F494" i="3"/>
  <c r="M493" i="3"/>
  <c r="F493" i="3"/>
  <c r="L492" i="3"/>
  <c r="K492" i="3"/>
  <c r="J492" i="3"/>
  <c r="I492" i="3"/>
  <c r="H492" i="3"/>
  <c r="G492" i="3"/>
  <c r="E492" i="3"/>
  <c r="D492" i="3"/>
  <c r="C492" i="3"/>
  <c r="F487" i="3"/>
  <c r="F485" i="3"/>
  <c r="F483" i="3"/>
  <c r="F482" i="3"/>
  <c r="M481" i="3"/>
  <c r="F481" i="3"/>
  <c r="M480" i="3"/>
  <c r="F480" i="3"/>
  <c r="L479" i="3"/>
  <c r="K479" i="3"/>
  <c r="J479" i="3"/>
  <c r="I479" i="3"/>
  <c r="H479" i="3"/>
  <c r="G479" i="3"/>
  <c r="E479" i="3"/>
  <c r="D479" i="3"/>
  <c r="C479" i="3"/>
  <c r="F477" i="3"/>
  <c r="F475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J466" i="3"/>
  <c r="I466" i="3"/>
  <c r="H466" i="3"/>
  <c r="G466" i="3"/>
  <c r="E466" i="3"/>
  <c r="D466" i="3"/>
  <c r="C466" i="3"/>
  <c r="M462" i="3"/>
  <c r="M461" i="3"/>
  <c r="F461" i="3"/>
  <c r="F459" i="3"/>
  <c r="M457" i="3"/>
  <c r="F457" i="3"/>
  <c r="M455" i="3"/>
  <c r="F455" i="3"/>
  <c r="M454" i="3"/>
  <c r="F454" i="3"/>
  <c r="L453" i="3"/>
  <c r="K453" i="3"/>
  <c r="J453" i="3"/>
  <c r="I453" i="3"/>
  <c r="H453" i="3"/>
  <c r="G453" i="3"/>
  <c r="E453" i="3"/>
  <c r="D453" i="3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J427" i="3"/>
  <c r="I427" i="3"/>
  <c r="H427" i="3"/>
  <c r="G427" i="3"/>
  <c r="E427" i="3"/>
  <c r="D427" i="3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J414" i="3"/>
  <c r="I414" i="3"/>
  <c r="H414" i="3"/>
  <c r="G414" i="3"/>
  <c r="E414" i="3"/>
  <c r="D414" i="3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 s="1"/>
  <c r="K392" i="3"/>
  <c r="K552" i="3" s="1"/>
  <c r="J392" i="3"/>
  <c r="J552" i="3" s="1"/>
  <c r="I392" i="3"/>
  <c r="I552" i="3" s="1"/>
  <c r="H392" i="3"/>
  <c r="H552" i="3" s="1"/>
  <c r="G392" i="3"/>
  <c r="G552" i="3" s="1"/>
  <c r="E392" i="3"/>
  <c r="E552" i="3" s="1"/>
  <c r="D392" i="3"/>
  <c r="N275" i="3" s="1"/>
  <c r="C392" i="3"/>
  <c r="C552" i="3" s="1"/>
  <c r="L391" i="3"/>
  <c r="L551" i="3" s="1"/>
  <c r="K391" i="3"/>
  <c r="K551" i="3" s="1"/>
  <c r="I391" i="3"/>
  <c r="I551" i="3" s="1"/>
  <c r="H391" i="3"/>
  <c r="H551" i="3" s="1"/>
  <c r="G391" i="3"/>
  <c r="G551" i="3" s="1"/>
  <c r="E391" i="3"/>
  <c r="E551" i="3" s="1"/>
  <c r="D391" i="3"/>
  <c r="D551" i="3" s="1"/>
  <c r="C391" i="3"/>
  <c r="C551" i="3" s="1"/>
  <c r="L390" i="3"/>
  <c r="L550" i="3" s="1"/>
  <c r="K390" i="3"/>
  <c r="K550" i="3" s="1"/>
  <c r="J390" i="3"/>
  <c r="J550" i="3" s="1"/>
  <c r="I390" i="3"/>
  <c r="I550" i="3" s="1"/>
  <c r="H390" i="3"/>
  <c r="H550" i="3" s="1"/>
  <c r="G390" i="3"/>
  <c r="G550" i="3" s="1"/>
  <c r="E390" i="3"/>
  <c r="E550" i="3" s="1"/>
  <c r="D390" i="3"/>
  <c r="D550" i="3" s="1"/>
  <c r="C390" i="3"/>
  <c r="C550" i="3" s="1"/>
  <c r="L389" i="3"/>
  <c r="L549" i="3" s="1"/>
  <c r="K389" i="3"/>
  <c r="K549" i="3" s="1"/>
  <c r="J389" i="3"/>
  <c r="J549" i="3" s="1"/>
  <c r="I389" i="3"/>
  <c r="I549" i="3" s="1"/>
  <c r="H389" i="3"/>
  <c r="H549" i="3" s="1"/>
  <c r="G389" i="3"/>
  <c r="G549" i="3" s="1"/>
  <c r="E389" i="3"/>
  <c r="E549" i="3" s="1"/>
  <c r="D389" i="3"/>
  <c r="N233" i="3" s="1"/>
  <c r="C389" i="3"/>
  <c r="C549" i="3" s="1"/>
  <c r="L388" i="3"/>
  <c r="L548" i="3" s="1"/>
  <c r="K388" i="3"/>
  <c r="K548" i="3" s="1"/>
  <c r="J388" i="3"/>
  <c r="J548" i="3" s="1"/>
  <c r="I388" i="3"/>
  <c r="I548" i="3" s="1"/>
  <c r="H388" i="3"/>
  <c r="H548" i="3" s="1"/>
  <c r="G388" i="3"/>
  <c r="G548" i="3" s="1"/>
  <c r="E388" i="3"/>
  <c r="E548" i="3" s="1"/>
  <c r="D388" i="3"/>
  <c r="N362" i="3" s="1"/>
  <c r="C388" i="3"/>
  <c r="C548" i="3" s="1"/>
  <c r="L387" i="3"/>
  <c r="L547" i="3" s="1"/>
  <c r="K387" i="3"/>
  <c r="K547" i="3" s="1"/>
  <c r="J387" i="3"/>
  <c r="J547" i="3" s="1"/>
  <c r="I387" i="3"/>
  <c r="I547" i="3" s="1"/>
  <c r="H387" i="3"/>
  <c r="H547" i="3" s="1"/>
  <c r="G387" i="3"/>
  <c r="G547" i="3" s="1"/>
  <c r="E387" i="3"/>
  <c r="E547" i="3" s="1"/>
  <c r="D387" i="3"/>
  <c r="N374" i="3" s="1"/>
  <c r="C387" i="3"/>
  <c r="C547" i="3" s="1"/>
  <c r="L386" i="3"/>
  <c r="L546" i="3" s="1"/>
  <c r="K386" i="3"/>
  <c r="K546" i="3" s="1"/>
  <c r="J386" i="3"/>
  <c r="J546" i="3" s="1"/>
  <c r="I386" i="3"/>
  <c r="I546" i="3" s="1"/>
  <c r="H386" i="3"/>
  <c r="H546" i="3" s="1"/>
  <c r="G386" i="3"/>
  <c r="G546" i="3" s="1"/>
  <c r="E386" i="3"/>
  <c r="E546" i="3" s="1"/>
  <c r="D386" i="3"/>
  <c r="N230" i="3" s="1"/>
  <c r="C386" i="3"/>
  <c r="C546" i="3" s="1"/>
  <c r="L385" i="3"/>
  <c r="L545" i="3" s="1"/>
  <c r="K385" i="3"/>
  <c r="J385" i="3"/>
  <c r="J545" i="3" s="1"/>
  <c r="I385" i="3"/>
  <c r="I545" i="3" s="1"/>
  <c r="H385" i="3"/>
  <c r="H545" i="3" s="1"/>
  <c r="G385" i="3"/>
  <c r="G545" i="3" s="1"/>
  <c r="E385" i="3"/>
  <c r="E545" i="3" s="1"/>
  <c r="D385" i="3"/>
  <c r="C385" i="3"/>
  <c r="C545" i="3" s="1"/>
  <c r="L384" i="3"/>
  <c r="L544" i="3" s="1"/>
  <c r="K384" i="3"/>
  <c r="K544" i="3" s="1"/>
  <c r="J384" i="3"/>
  <c r="J544" i="3" s="1"/>
  <c r="I384" i="3"/>
  <c r="I544" i="3" s="1"/>
  <c r="H384" i="3"/>
  <c r="H544" i="3" s="1"/>
  <c r="G384" i="3"/>
  <c r="G544" i="3" s="1"/>
  <c r="E384" i="3"/>
  <c r="E544" i="3" s="1"/>
  <c r="D384" i="3"/>
  <c r="N293" i="3" s="1"/>
  <c r="C384" i="3"/>
  <c r="C544" i="3" s="1"/>
  <c r="L383" i="3"/>
  <c r="L543" i="3" s="1"/>
  <c r="K383" i="3"/>
  <c r="K543" i="3" s="1"/>
  <c r="J383" i="3"/>
  <c r="J543" i="3" s="1"/>
  <c r="I383" i="3"/>
  <c r="I543" i="3" s="1"/>
  <c r="H383" i="3"/>
  <c r="H543" i="3" s="1"/>
  <c r="G383" i="3"/>
  <c r="G543" i="3" s="1"/>
  <c r="E383" i="3"/>
  <c r="E543" i="3" s="1"/>
  <c r="D383" i="3"/>
  <c r="N318" i="3" s="1"/>
  <c r="C383" i="3"/>
  <c r="C543" i="3" s="1"/>
  <c r="L382" i="3"/>
  <c r="L542" i="3" s="1"/>
  <c r="K382" i="3"/>
  <c r="K542" i="3" s="1"/>
  <c r="J382" i="3"/>
  <c r="J542" i="3" s="1"/>
  <c r="I382" i="3"/>
  <c r="I542" i="3" s="1"/>
  <c r="H382" i="3"/>
  <c r="H542" i="3" s="1"/>
  <c r="G382" i="3"/>
  <c r="G542" i="3" s="1"/>
  <c r="E382" i="3"/>
  <c r="E542" i="3" s="1"/>
  <c r="D382" i="3"/>
  <c r="N304" i="3" s="1"/>
  <c r="C382" i="3"/>
  <c r="C542" i="3" s="1"/>
  <c r="L381" i="3"/>
  <c r="L541" i="3" s="1"/>
  <c r="K381" i="3"/>
  <c r="K541" i="3" s="1"/>
  <c r="J381" i="3"/>
  <c r="J541" i="3" s="1"/>
  <c r="I381" i="3"/>
  <c r="I541" i="3" s="1"/>
  <c r="H381" i="3"/>
  <c r="H541" i="3" s="1"/>
  <c r="G381" i="3"/>
  <c r="G541" i="3" s="1"/>
  <c r="E381" i="3"/>
  <c r="E541" i="3" s="1"/>
  <c r="D381" i="3"/>
  <c r="N290" i="3" s="1"/>
  <c r="C381" i="3"/>
  <c r="C541" i="3" s="1"/>
  <c r="L380" i="3"/>
  <c r="K380" i="3"/>
  <c r="J380" i="3"/>
  <c r="I380" i="3"/>
  <c r="H380" i="3"/>
  <c r="G380" i="3"/>
  <c r="E380" i="3"/>
  <c r="D380" i="3"/>
  <c r="C380" i="3"/>
  <c r="M374" i="3"/>
  <c r="F374" i="3"/>
  <c r="L367" i="3"/>
  <c r="K367" i="3"/>
  <c r="J367" i="3"/>
  <c r="I367" i="3"/>
  <c r="H367" i="3"/>
  <c r="G367" i="3"/>
  <c r="E367" i="3"/>
  <c r="D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L354" i="3"/>
  <c r="K354" i="3"/>
  <c r="J354" i="3"/>
  <c r="I354" i="3"/>
  <c r="H354" i="3"/>
  <c r="G354" i="3"/>
  <c r="E354" i="3"/>
  <c r="D354" i="3"/>
  <c r="C354" i="3"/>
  <c r="F350" i="3"/>
  <c r="M349" i="3"/>
  <c r="F349" i="3"/>
  <c r="F347" i="3"/>
  <c r="F345" i="3"/>
  <c r="F344" i="3"/>
  <c r="M343" i="3"/>
  <c r="F343" i="3"/>
  <c r="M342" i="3"/>
  <c r="F342" i="3"/>
  <c r="L341" i="3"/>
  <c r="K341" i="3"/>
  <c r="J341" i="3"/>
  <c r="I341" i="3"/>
  <c r="H341" i="3"/>
  <c r="G341" i="3"/>
  <c r="E341" i="3"/>
  <c r="D341" i="3"/>
  <c r="C341" i="3"/>
  <c r="M336" i="3"/>
  <c r="F336" i="3"/>
  <c r="M334" i="3"/>
  <c r="F334" i="3"/>
  <c r="M330" i="3"/>
  <c r="F330" i="3"/>
  <c r="M329" i="3"/>
  <c r="F329" i="3"/>
  <c r="L328" i="3"/>
  <c r="K328" i="3"/>
  <c r="J328" i="3"/>
  <c r="I328" i="3"/>
  <c r="H328" i="3"/>
  <c r="G328" i="3"/>
  <c r="E328" i="3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K315" i="3"/>
  <c r="J315" i="3"/>
  <c r="I315" i="3"/>
  <c r="H315" i="3"/>
  <c r="G315" i="3"/>
  <c r="E315" i="3"/>
  <c r="D315" i="3"/>
  <c r="C315" i="3"/>
  <c r="F310" i="3"/>
  <c r="M304" i="3"/>
  <c r="F304" i="3"/>
  <c r="M303" i="3"/>
  <c r="F303" i="3"/>
  <c r="L302" i="3"/>
  <c r="K302" i="3"/>
  <c r="J302" i="3"/>
  <c r="I302" i="3"/>
  <c r="H302" i="3"/>
  <c r="G302" i="3"/>
  <c r="E302" i="3"/>
  <c r="D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L289" i="3"/>
  <c r="K289" i="3"/>
  <c r="J289" i="3"/>
  <c r="I289" i="3"/>
  <c r="H289" i="3"/>
  <c r="G289" i="3"/>
  <c r="E289" i="3"/>
  <c r="D289" i="3"/>
  <c r="C289" i="3"/>
  <c r="M284" i="3"/>
  <c r="F284" i="3"/>
  <c r="F282" i="3"/>
  <c r="M278" i="3"/>
  <c r="F278" i="3"/>
  <c r="M277" i="3"/>
  <c r="F277" i="3"/>
  <c r="L276" i="3"/>
  <c r="K276" i="3"/>
  <c r="J276" i="3"/>
  <c r="I276" i="3"/>
  <c r="H276" i="3"/>
  <c r="G276" i="3"/>
  <c r="E276" i="3"/>
  <c r="D276" i="3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L263" i="3"/>
  <c r="K263" i="3"/>
  <c r="J263" i="3"/>
  <c r="I263" i="3"/>
  <c r="H263" i="3"/>
  <c r="G263" i="3"/>
  <c r="E263" i="3"/>
  <c r="D263" i="3"/>
  <c r="F263" i="3" s="1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K250" i="3"/>
  <c r="J250" i="3"/>
  <c r="I250" i="3"/>
  <c r="H250" i="3"/>
  <c r="G250" i="3"/>
  <c r="E250" i="3"/>
  <c r="D250" i="3"/>
  <c r="C250" i="3"/>
  <c r="M245" i="3"/>
  <c r="F245" i="3"/>
  <c r="M243" i="3"/>
  <c r="F243" i="3"/>
  <c r="F241" i="3"/>
  <c r="F240" i="3"/>
  <c r="M239" i="3"/>
  <c r="F239" i="3"/>
  <c r="M238" i="3"/>
  <c r="F238" i="3"/>
  <c r="L237" i="3"/>
  <c r="K237" i="3"/>
  <c r="J237" i="3"/>
  <c r="I237" i="3"/>
  <c r="H237" i="3"/>
  <c r="G237" i="3"/>
  <c r="E237" i="3"/>
  <c r="D237" i="3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 s="1"/>
  <c r="K213" i="3"/>
  <c r="K539" i="3" s="1"/>
  <c r="J213" i="3"/>
  <c r="J539" i="3" s="1"/>
  <c r="I213" i="3"/>
  <c r="I539" i="3" s="1"/>
  <c r="H213" i="3"/>
  <c r="H539" i="3" s="1"/>
  <c r="G213" i="3"/>
  <c r="G539" i="3" s="1"/>
  <c r="E213" i="3"/>
  <c r="E539" i="3" s="1"/>
  <c r="D213" i="3"/>
  <c r="D539" i="3" s="1"/>
  <c r="C213" i="3"/>
  <c r="C539" i="3" s="1"/>
  <c r="L212" i="3"/>
  <c r="L538" i="3" s="1"/>
  <c r="K212" i="3"/>
  <c r="K538" i="3" s="1"/>
  <c r="J212" i="3"/>
  <c r="J538" i="3" s="1"/>
  <c r="I212" i="3"/>
  <c r="I538" i="3" s="1"/>
  <c r="H212" i="3"/>
  <c r="H538" i="3" s="1"/>
  <c r="G212" i="3"/>
  <c r="G538" i="3" s="1"/>
  <c r="E212" i="3"/>
  <c r="E538" i="3" s="1"/>
  <c r="D212" i="3"/>
  <c r="D538" i="3" s="1"/>
  <c r="C212" i="3"/>
  <c r="C538" i="3" s="1"/>
  <c r="L211" i="3"/>
  <c r="L537" i="3" s="1"/>
  <c r="K211" i="3"/>
  <c r="K537" i="3" s="1"/>
  <c r="J211" i="3"/>
  <c r="J537" i="3" s="1"/>
  <c r="I211" i="3"/>
  <c r="I537" i="3" s="1"/>
  <c r="H211" i="3"/>
  <c r="H537" i="3" s="1"/>
  <c r="G211" i="3"/>
  <c r="G537" i="3" s="1"/>
  <c r="E211" i="3"/>
  <c r="E537" i="3" s="1"/>
  <c r="D211" i="3"/>
  <c r="D537" i="3" s="1"/>
  <c r="C211" i="3"/>
  <c r="C537" i="3" s="1"/>
  <c r="L210" i="3"/>
  <c r="L536" i="3" s="1"/>
  <c r="K210" i="3"/>
  <c r="K536" i="3" s="1"/>
  <c r="J210" i="3"/>
  <c r="J536" i="3" s="1"/>
  <c r="I210" i="3"/>
  <c r="I536" i="3" s="1"/>
  <c r="H210" i="3"/>
  <c r="H536" i="3" s="1"/>
  <c r="G210" i="3"/>
  <c r="G536" i="3" s="1"/>
  <c r="D210" i="3"/>
  <c r="D536" i="3" s="1"/>
  <c r="C210" i="3"/>
  <c r="C536" i="3" s="1"/>
  <c r="L209" i="3"/>
  <c r="L535" i="3" s="1"/>
  <c r="K209" i="3"/>
  <c r="K535" i="3" s="1"/>
  <c r="J209" i="3"/>
  <c r="J535" i="3" s="1"/>
  <c r="I209" i="3"/>
  <c r="I535" i="3" s="1"/>
  <c r="H209" i="3"/>
  <c r="H535" i="3" s="1"/>
  <c r="G209" i="3"/>
  <c r="G535" i="3" s="1"/>
  <c r="D209" i="3"/>
  <c r="N66" i="3" s="1"/>
  <c r="C209" i="3"/>
  <c r="C535" i="3" s="1"/>
  <c r="L208" i="3"/>
  <c r="L534" i="3" s="1"/>
  <c r="K208" i="3"/>
  <c r="K534" i="3" s="1"/>
  <c r="J208" i="3"/>
  <c r="J534" i="3" s="1"/>
  <c r="I208" i="3"/>
  <c r="I534" i="3" s="1"/>
  <c r="H208" i="3"/>
  <c r="H534" i="3" s="1"/>
  <c r="G208" i="3"/>
  <c r="G534" i="3" s="1"/>
  <c r="D208" i="3"/>
  <c r="C208" i="3"/>
  <c r="C534" i="3" s="1"/>
  <c r="L207" i="3"/>
  <c r="L533" i="3" s="1"/>
  <c r="K207" i="3"/>
  <c r="K533" i="3" s="1"/>
  <c r="J207" i="3"/>
  <c r="J533" i="3" s="1"/>
  <c r="I207" i="3"/>
  <c r="I533" i="3" s="1"/>
  <c r="H207" i="3"/>
  <c r="H533" i="3" s="1"/>
  <c r="G207" i="3"/>
  <c r="G533" i="3" s="1"/>
  <c r="D207" i="3"/>
  <c r="N116" i="3" s="1"/>
  <c r="C207" i="3"/>
  <c r="C533" i="3" s="1"/>
  <c r="L206" i="3"/>
  <c r="L532" i="3" s="1"/>
  <c r="K206" i="3"/>
  <c r="K532" i="3" s="1"/>
  <c r="J206" i="3"/>
  <c r="J532" i="3" s="1"/>
  <c r="I206" i="3"/>
  <c r="I532" i="3" s="1"/>
  <c r="H206" i="3"/>
  <c r="H532" i="3" s="1"/>
  <c r="G206" i="3"/>
  <c r="G532" i="3" s="1"/>
  <c r="D206" i="3"/>
  <c r="D532" i="3" s="1"/>
  <c r="C206" i="3"/>
  <c r="C532" i="3" s="1"/>
  <c r="L205" i="3"/>
  <c r="L531" i="3" s="1"/>
  <c r="K205" i="3"/>
  <c r="K531" i="3" s="1"/>
  <c r="J205" i="3"/>
  <c r="J531" i="3" s="1"/>
  <c r="I205" i="3"/>
  <c r="I531" i="3" s="1"/>
  <c r="H205" i="3"/>
  <c r="H531" i="3" s="1"/>
  <c r="G205" i="3"/>
  <c r="G531" i="3" s="1"/>
  <c r="E205" i="3"/>
  <c r="E531" i="3" s="1"/>
  <c r="D205" i="3"/>
  <c r="N127" i="3" s="1"/>
  <c r="C205" i="3"/>
  <c r="C531" i="3" s="1"/>
  <c r="L204" i="3"/>
  <c r="L530" i="3" s="1"/>
  <c r="K204" i="3"/>
  <c r="K530" i="3" s="1"/>
  <c r="J204" i="3"/>
  <c r="J530" i="3" s="1"/>
  <c r="I204" i="3"/>
  <c r="I530" i="3" s="1"/>
  <c r="H204" i="3"/>
  <c r="H530" i="3" s="1"/>
  <c r="G204" i="3"/>
  <c r="G530" i="3" s="1"/>
  <c r="E204" i="3"/>
  <c r="E530" i="3" s="1"/>
  <c r="D204" i="3"/>
  <c r="D530" i="3" s="1"/>
  <c r="C204" i="3"/>
  <c r="C530" i="3" s="1"/>
  <c r="L203" i="3"/>
  <c r="L529" i="3" s="1"/>
  <c r="K203" i="3"/>
  <c r="K529" i="3" s="1"/>
  <c r="J203" i="3"/>
  <c r="J529" i="3" s="1"/>
  <c r="I203" i="3"/>
  <c r="I529" i="3" s="1"/>
  <c r="H203" i="3"/>
  <c r="H529" i="3" s="1"/>
  <c r="G203" i="3"/>
  <c r="G529" i="3" s="1"/>
  <c r="E203" i="3"/>
  <c r="E529" i="3" s="1"/>
  <c r="D203" i="3"/>
  <c r="N60" i="3" s="1"/>
  <c r="C203" i="3"/>
  <c r="C529" i="3" s="1"/>
  <c r="L202" i="3"/>
  <c r="L528" i="3" s="1"/>
  <c r="K202" i="3"/>
  <c r="J202" i="3"/>
  <c r="J528" i="3" s="1"/>
  <c r="I202" i="3"/>
  <c r="I528" i="3" s="1"/>
  <c r="H202" i="3"/>
  <c r="H528" i="3" s="1"/>
  <c r="G202" i="3"/>
  <c r="G528" i="3" s="1"/>
  <c r="E202" i="3"/>
  <c r="D202" i="3"/>
  <c r="D528" i="3" s="1"/>
  <c r="C202" i="3"/>
  <c r="C528" i="3" s="1"/>
  <c r="L201" i="3"/>
  <c r="K201" i="3"/>
  <c r="J201" i="3"/>
  <c r="I201" i="3"/>
  <c r="H201" i="3"/>
  <c r="G201" i="3"/>
  <c r="E201" i="3"/>
  <c r="D201" i="3"/>
  <c r="C201" i="3"/>
  <c r="F196" i="3"/>
  <c r="F194" i="3"/>
  <c r="M190" i="3"/>
  <c r="F190" i="3"/>
  <c r="M189" i="3"/>
  <c r="F189" i="3"/>
  <c r="L188" i="3"/>
  <c r="K188" i="3"/>
  <c r="J188" i="3"/>
  <c r="I188" i="3"/>
  <c r="H188" i="3"/>
  <c r="G188" i="3"/>
  <c r="E188" i="3"/>
  <c r="D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J175" i="3"/>
  <c r="I175" i="3"/>
  <c r="H175" i="3"/>
  <c r="G175" i="3"/>
  <c r="D175" i="3"/>
  <c r="C175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K162" i="3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L149" i="3"/>
  <c r="K149" i="3"/>
  <c r="J149" i="3"/>
  <c r="I149" i="3"/>
  <c r="H149" i="3"/>
  <c r="G149" i="3"/>
  <c r="E149" i="3"/>
  <c r="D149" i="3"/>
  <c r="C149" i="3"/>
  <c r="M138" i="3"/>
  <c r="F138" i="3"/>
  <c r="M137" i="3"/>
  <c r="F137" i="3"/>
  <c r="L136" i="3"/>
  <c r="K136" i="3"/>
  <c r="J136" i="3"/>
  <c r="I136" i="3"/>
  <c r="H136" i="3"/>
  <c r="G136" i="3"/>
  <c r="E136" i="3"/>
  <c r="D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J123" i="3"/>
  <c r="I123" i="3"/>
  <c r="H123" i="3"/>
  <c r="G123" i="3"/>
  <c r="E123" i="3"/>
  <c r="F123" i="3" s="1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J110" i="3"/>
  <c r="I110" i="3"/>
  <c r="H110" i="3"/>
  <c r="G110" i="3"/>
  <c r="E110" i="3"/>
  <c r="D110" i="3"/>
  <c r="C110" i="3"/>
  <c r="F105" i="3"/>
  <c r="M99" i="3"/>
  <c r="F99" i="3"/>
  <c r="M98" i="3"/>
  <c r="F98" i="3"/>
  <c r="L97" i="3"/>
  <c r="K97" i="3"/>
  <c r="J97" i="3"/>
  <c r="I97" i="3"/>
  <c r="H97" i="3"/>
  <c r="G97" i="3"/>
  <c r="E97" i="3"/>
  <c r="D97" i="3"/>
  <c r="C97" i="3"/>
  <c r="M92" i="3"/>
  <c r="F92" i="3"/>
  <c r="M86" i="3"/>
  <c r="F86" i="3"/>
  <c r="M85" i="3"/>
  <c r="F85" i="3"/>
  <c r="L84" i="3"/>
  <c r="K84" i="3"/>
  <c r="J84" i="3"/>
  <c r="I84" i="3"/>
  <c r="H84" i="3"/>
  <c r="G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L71" i="3"/>
  <c r="K71" i="3"/>
  <c r="J71" i="3"/>
  <c r="I71" i="3"/>
  <c r="H71" i="3"/>
  <c r="G71" i="3"/>
  <c r="E71" i="3"/>
  <c r="D71" i="3"/>
  <c r="C71" i="3"/>
  <c r="M66" i="3"/>
  <c r="F66" i="3"/>
  <c r="F64" i="3"/>
  <c r="F61" i="3"/>
  <c r="M60" i="3"/>
  <c r="F60" i="3"/>
  <c r="M59" i="3"/>
  <c r="F59" i="3"/>
  <c r="L58" i="3"/>
  <c r="K58" i="3"/>
  <c r="J58" i="3"/>
  <c r="I58" i="3"/>
  <c r="H58" i="3"/>
  <c r="G58" i="3"/>
  <c r="E58" i="3"/>
  <c r="D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M45" i="3" s="1"/>
  <c r="K45" i="3"/>
  <c r="J45" i="3"/>
  <c r="I45" i="3"/>
  <c r="H45" i="3"/>
  <c r="G45" i="3"/>
  <c r="E45" i="3"/>
  <c r="D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J32" i="3"/>
  <c r="I32" i="3"/>
  <c r="H32" i="3"/>
  <c r="G32" i="3"/>
  <c r="E32" i="3"/>
  <c r="D32" i="3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N205" i="1"/>
  <c r="N170" i="1"/>
  <c r="N15" i="1"/>
  <c r="N168" i="1"/>
  <c r="N274" i="1"/>
  <c r="N59" i="1"/>
  <c r="N24" i="1"/>
  <c r="N177" i="1"/>
  <c r="N35" i="1"/>
  <c r="N128" i="1"/>
  <c r="N289" i="1"/>
  <c r="N220" i="1"/>
  <c r="L313" i="1"/>
  <c r="K313" i="1"/>
  <c r="J313" i="1"/>
  <c r="I313" i="1"/>
  <c r="H313" i="1"/>
  <c r="G313" i="1"/>
  <c r="E313" i="1"/>
  <c r="D313" i="1"/>
  <c r="C313" i="1"/>
  <c r="F308" i="1"/>
  <c r="F306" i="1"/>
  <c r="F304" i="1"/>
  <c r="M302" i="1"/>
  <c r="F302" i="1"/>
  <c r="M301" i="1"/>
  <c r="F301" i="1"/>
  <c r="L300" i="1"/>
  <c r="K300" i="1"/>
  <c r="J300" i="1"/>
  <c r="I300" i="1"/>
  <c r="H300" i="1"/>
  <c r="G300" i="1"/>
  <c r="E300" i="1"/>
  <c r="F295" i="1"/>
  <c r="M293" i="1"/>
  <c r="F293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M272" i="1"/>
  <c r="M269" i="1"/>
  <c r="M268" i="1"/>
  <c r="M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F253" i="1" s="1"/>
  <c r="C253" i="1"/>
  <c r="M248" i="1"/>
  <c r="F248" i="1"/>
  <c r="M246" i="1"/>
  <c r="F246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M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M210" i="1"/>
  <c r="F210" i="1"/>
  <c r="F209" i="1"/>
  <c r="M208" i="1"/>
  <c r="F208" i="1"/>
  <c r="M207" i="1"/>
  <c r="F207" i="1"/>
  <c r="L206" i="1"/>
  <c r="M206" i="1" s="1"/>
  <c r="K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F185" i="1" s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9" i="1"/>
  <c r="M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10" i="3"/>
  <c r="F313" i="1"/>
  <c r="M162" i="3"/>
  <c r="M188" i="3"/>
  <c r="F380" i="3"/>
  <c r="M380" i="3"/>
  <c r="M315" i="3"/>
  <c r="N202" i="1"/>
  <c r="N457" i="3"/>
  <c r="F302" i="3"/>
  <c r="N431" i="3"/>
  <c r="F367" i="3"/>
  <c r="F479" i="3"/>
  <c r="F338" i="1"/>
  <c r="N296" i="1"/>
  <c r="N298" i="1"/>
  <c r="N442" i="3"/>
  <c r="N418" i="3" l="1"/>
  <c r="N429" i="3"/>
  <c r="M237" i="3"/>
  <c r="F71" i="3"/>
  <c r="F97" i="3"/>
  <c r="F149" i="3"/>
  <c r="M479" i="3"/>
  <c r="M328" i="3"/>
  <c r="F341" i="3"/>
  <c r="M19" i="3"/>
  <c r="F45" i="3"/>
  <c r="F58" i="3"/>
  <c r="M58" i="3"/>
  <c r="M71" i="3"/>
  <c r="F237" i="3"/>
  <c r="M250" i="3"/>
  <c r="M289" i="3"/>
  <c r="M302" i="3"/>
  <c r="F328" i="3"/>
  <c r="F91" i="1"/>
  <c r="F279" i="1"/>
  <c r="M97" i="3"/>
  <c r="M112" i="1"/>
  <c r="F492" i="3"/>
  <c r="F414" i="3"/>
  <c r="N477" i="3"/>
  <c r="F466" i="3"/>
  <c r="M414" i="3"/>
  <c r="N308" i="3"/>
  <c r="F175" i="3"/>
  <c r="F136" i="3"/>
  <c r="F84" i="3"/>
  <c r="F19" i="3"/>
  <c r="M185" i="1"/>
  <c r="F206" i="1"/>
  <c r="F219" i="1"/>
  <c r="F32" i="3"/>
  <c r="M136" i="3"/>
  <c r="F162" i="3"/>
  <c r="M175" i="3"/>
  <c r="F201" i="3"/>
  <c r="F315" i="3"/>
  <c r="F354" i="3"/>
  <c r="M354" i="3"/>
  <c r="F453" i="3"/>
  <c r="M453" i="3"/>
  <c r="F505" i="3"/>
  <c r="M18" i="1"/>
  <c r="M31" i="1"/>
  <c r="M91" i="1"/>
  <c r="F159" i="1"/>
  <c r="M313" i="1"/>
  <c r="M138" i="1"/>
  <c r="F31" i="1"/>
  <c r="M253" i="1"/>
  <c r="F44" i="1"/>
  <c r="M159" i="1"/>
  <c r="F112" i="1"/>
  <c r="M219" i="1"/>
  <c r="M279" i="1"/>
  <c r="F440" i="3"/>
  <c r="M427" i="3"/>
  <c r="N416" i="3"/>
  <c r="N481" i="3"/>
  <c r="N435" i="3"/>
  <c r="D561" i="3"/>
  <c r="F561" i="3" s="1"/>
  <c r="F250" i="3"/>
  <c r="M32" i="3"/>
  <c r="M125" i="1"/>
  <c r="M341" i="3"/>
  <c r="N54" i="3"/>
  <c r="F188" i="3"/>
  <c r="N358" i="3"/>
  <c r="F276" i="3"/>
  <c r="N114" i="3"/>
  <c r="N475" i="3"/>
  <c r="N264" i="3"/>
  <c r="M172" i="1"/>
  <c r="G518" i="3"/>
  <c r="N459" i="3"/>
  <c r="D555" i="3"/>
  <c r="N403" i="3"/>
  <c r="N468" i="3"/>
  <c r="N483" i="3"/>
  <c r="F516" i="3"/>
  <c r="N455" i="3"/>
  <c r="N405" i="3"/>
  <c r="N444" i="3"/>
  <c r="D557" i="3"/>
  <c r="N470" i="3"/>
  <c r="N487" i="3"/>
  <c r="N269" i="3"/>
  <c r="N317" i="3"/>
  <c r="H518" i="3"/>
  <c r="M517" i="3"/>
  <c r="N447" i="3"/>
  <c r="F509" i="3"/>
  <c r="N432" i="3"/>
  <c r="M391" i="3"/>
  <c r="F390" i="3"/>
  <c r="M78" i="1"/>
  <c r="F78" i="1"/>
  <c r="M512" i="3"/>
  <c r="M515" i="3"/>
  <c r="N227" i="3"/>
  <c r="F391" i="3"/>
  <c r="M212" i="3"/>
  <c r="M84" i="3"/>
  <c r="M509" i="3"/>
  <c r="M513" i="3"/>
  <c r="N480" i="3"/>
  <c r="N493" i="3"/>
  <c r="M388" i="3"/>
  <c r="F386" i="3"/>
  <c r="N244" i="3"/>
  <c r="F387" i="3"/>
  <c r="N137" i="3"/>
  <c r="M505" i="3"/>
  <c r="M492" i="3"/>
  <c r="M466" i="3"/>
  <c r="M510" i="3"/>
  <c r="M506" i="3"/>
  <c r="D562" i="3"/>
  <c r="F562" i="3" s="1"/>
  <c r="E518" i="3"/>
  <c r="F507" i="3"/>
  <c r="N458" i="3"/>
  <c r="N428" i="3"/>
  <c r="D558" i="3"/>
  <c r="F558" i="3" s="1"/>
  <c r="F510" i="3"/>
  <c r="D554" i="3"/>
  <c r="F554" i="3" s="1"/>
  <c r="N441" i="3"/>
  <c r="N471" i="3"/>
  <c r="F427" i="3"/>
  <c r="E566" i="3"/>
  <c r="F555" i="3"/>
  <c r="F556" i="3"/>
  <c r="F557" i="3"/>
  <c r="N454" i="3"/>
  <c r="C566" i="3"/>
  <c r="F508" i="3"/>
  <c r="M367" i="3"/>
  <c r="F289" i="3"/>
  <c r="M276" i="3"/>
  <c r="M387" i="3"/>
  <c r="E569" i="3"/>
  <c r="F383" i="3"/>
  <c r="F385" i="3"/>
  <c r="E576" i="3"/>
  <c r="E393" i="3"/>
  <c r="N229" i="3"/>
  <c r="N266" i="3"/>
  <c r="N329" i="3"/>
  <c r="E577" i="3"/>
  <c r="M547" i="3"/>
  <c r="E575" i="3"/>
  <c r="E574" i="3"/>
  <c r="M201" i="3"/>
  <c r="N48" i="3"/>
  <c r="N16" i="3"/>
  <c r="F205" i="3"/>
  <c r="N41" i="3"/>
  <c r="M149" i="3"/>
  <c r="F210" i="3"/>
  <c r="N37" i="3"/>
  <c r="E214" i="3"/>
  <c r="F208" i="3"/>
  <c r="M123" i="3"/>
  <c r="E573" i="3"/>
  <c r="E572" i="3"/>
  <c r="E578" i="3"/>
  <c r="F266" i="1"/>
  <c r="N42" i="1"/>
  <c r="N79" i="1"/>
  <c r="N83" i="1"/>
  <c r="N55" i="1"/>
  <c r="N40" i="1"/>
  <c r="E339" i="1"/>
  <c r="N221" i="1"/>
  <c r="F172" i="1"/>
  <c r="F125" i="1"/>
  <c r="N204" i="1"/>
  <c r="N181" i="1"/>
  <c r="N104" i="1"/>
  <c r="N226" i="1"/>
  <c r="N12" i="1"/>
  <c r="F18" i="1"/>
  <c r="M336" i="1"/>
  <c r="N267" i="1"/>
  <c r="D339" i="1"/>
  <c r="M44" i="1"/>
  <c r="M65" i="1"/>
  <c r="M232" i="1"/>
  <c r="M266" i="1"/>
  <c r="M300" i="1"/>
  <c r="M333" i="1"/>
  <c r="F300" i="1"/>
  <c r="I214" i="3"/>
  <c r="N183" i="3"/>
  <c r="N88" i="3"/>
  <c r="N23" i="3"/>
  <c r="E568" i="3"/>
  <c r="E570" i="3"/>
  <c r="E553" i="3"/>
  <c r="E571" i="3"/>
  <c r="M110" i="3"/>
  <c r="E528" i="3"/>
  <c r="F528" i="3" s="1"/>
  <c r="M263" i="3"/>
  <c r="M552" i="3"/>
  <c r="M440" i="3"/>
  <c r="F565" i="3"/>
  <c r="F532" i="3"/>
  <c r="N136" i="1"/>
  <c r="N63" i="1"/>
  <c r="N217" i="1"/>
  <c r="F335" i="1"/>
  <c r="N61" i="1"/>
  <c r="F327" i="1"/>
  <c r="N160" i="1"/>
  <c r="F333" i="1"/>
  <c r="N113" i="1"/>
  <c r="N21" i="1"/>
  <c r="N213" i="1"/>
  <c r="F337" i="1"/>
  <c r="N36" i="1"/>
  <c r="N64" i="1"/>
  <c r="N209" i="1"/>
  <c r="K339" i="1"/>
  <c r="M548" i="3"/>
  <c r="M543" i="3"/>
  <c r="M549" i="3"/>
  <c r="N310" i="3"/>
  <c r="N90" i="3"/>
  <c r="N51" i="3"/>
  <c r="N152" i="3"/>
  <c r="N7" i="3"/>
  <c r="N154" i="3"/>
  <c r="N10" i="3"/>
  <c r="N190" i="3"/>
  <c r="N179" i="3"/>
  <c r="N128" i="3"/>
  <c r="N36" i="3"/>
  <c r="N11" i="3"/>
  <c r="N161" i="1"/>
  <c r="N9" i="1"/>
  <c r="M392" i="3"/>
  <c r="M384" i="3"/>
  <c r="D548" i="3"/>
  <c r="F548" i="3" s="1"/>
  <c r="M204" i="3"/>
  <c r="M537" i="3"/>
  <c r="M538" i="3"/>
  <c r="N132" i="3"/>
  <c r="F213" i="3"/>
  <c r="N18" i="3"/>
  <c r="M337" i="1"/>
  <c r="N163" i="1"/>
  <c r="F330" i="1"/>
  <c r="N58" i="1"/>
  <c r="M559" i="3"/>
  <c r="M560" i="3"/>
  <c r="M561" i="3"/>
  <c r="M562" i="3"/>
  <c r="M563" i="3"/>
  <c r="M564" i="3"/>
  <c r="M565" i="3"/>
  <c r="M516" i="3"/>
  <c r="K518" i="3"/>
  <c r="I518" i="3"/>
  <c r="M514" i="3"/>
  <c r="M511" i="3"/>
  <c r="G554" i="3"/>
  <c r="G566" i="3" s="1"/>
  <c r="H577" i="3"/>
  <c r="J577" i="3"/>
  <c r="H566" i="3"/>
  <c r="J566" i="3"/>
  <c r="L566" i="3"/>
  <c r="N489" i="3"/>
  <c r="N417" i="3"/>
  <c r="N410" i="3"/>
  <c r="N449" i="3"/>
  <c r="N421" i="3"/>
  <c r="D559" i="3"/>
  <c r="F559" i="3" s="1"/>
  <c r="N420" i="3"/>
  <c r="D564" i="3"/>
  <c r="F564" i="3" s="1"/>
  <c r="L553" i="3"/>
  <c r="M385" i="3"/>
  <c r="J572" i="3"/>
  <c r="L572" i="3"/>
  <c r="L573" i="3"/>
  <c r="H574" i="3"/>
  <c r="J574" i="3"/>
  <c r="L574" i="3"/>
  <c r="H575" i="3"/>
  <c r="J575" i="3"/>
  <c r="H578" i="3"/>
  <c r="J578" i="3"/>
  <c r="M381" i="3"/>
  <c r="M542" i="3"/>
  <c r="M383" i="3"/>
  <c r="G553" i="3"/>
  <c r="M544" i="3"/>
  <c r="N282" i="3"/>
  <c r="N295" i="3"/>
  <c r="D544" i="3"/>
  <c r="F544" i="3" s="1"/>
  <c r="N251" i="3"/>
  <c r="N240" i="3"/>
  <c r="F382" i="3"/>
  <c r="D547" i="3"/>
  <c r="F547" i="3" s="1"/>
  <c r="D545" i="3"/>
  <c r="F545" i="3" s="1"/>
  <c r="N357" i="3"/>
  <c r="N322" i="3"/>
  <c r="N291" i="3"/>
  <c r="C393" i="3"/>
  <c r="N303" i="3"/>
  <c r="N267" i="3"/>
  <c r="M209" i="3"/>
  <c r="K214" i="3"/>
  <c r="F206" i="3"/>
  <c r="N124" i="3"/>
  <c r="N76" i="3"/>
  <c r="N178" i="3"/>
  <c r="N126" i="3"/>
  <c r="N167" i="3"/>
  <c r="N166" i="3"/>
  <c r="N73" i="3"/>
  <c r="N164" i="3"/>
  <c r="N35" i="3"/>
  <c r="N115" i="3"/>
  <c r="N141" i="3"/>
  <c r="N9" i="3"/>
  <c r="N29" i="1"/>
  <c r="N89" i="1"/>
  <c r="N183" i="1"/>
  <c r="N251" i="1"/>
  <c r="N16" i="1"/>
  <c r="N155" i="1"/>
  <c r="N27" i="1"/>
  <c r="N87" i="1"/>
  <c r="N66" i="1"/>
  <c r="N126" i="1"/>
  <c r="N254" i="1"/>
  <c r="N288" i="1"/>
  <c r="N10" i="1"/>
  <c r="N149" i="1"/>
  <c r="N57" i="1"/>
  <c r="N196" i="1"/>
  <c r="N8" i="1"/>
  <c r="N269" i="1"/>
  <c r="M558" i="3"/>
  <c r="I566" i="3"/>
  <c r="M555" i="3"/>
  <c r="M556" i="3"/>
  <c r="M557" i="3"/>
  <c r="D563" i="3"/>
  <c r="N472" i="3"/>
  <c r="N430" i="3"/>
  <c r="F515" i="3"/>
  <c r="N462" i="3"/>
  <c r="F514" i="3"/>
  <c r="D560" i="3"/>
  <c r="F513" i="3"/>
  <c r="N461" i="3"/>
  <c r="N422" i="3"/>
  <c r="N498" i="3"/>
  <c r="F517" i="3"/>
  <c r="N464" i="3"/>
  <c r="N443" i="3"/>
  <c r="N413" i="3"/>
  <c r="I553" i="3"/>
  <c r="J553" i="3"/>
  <c r="M389" i="3"/>
  <c r="M551" i="3"/>
  <c r="G393" i="3"/>
  <c r="M382" i="3"/>
  <c r="M386" i="3"/>
  <c r="G576" i="3"/>
  <c r="G578" i="3"/>
  <c r="I578" i="3"/>
  <c r="K578" i="3"/>
  <c r="M541" i="3"/>
  <c r="K393" i="3"/>
  <c r="C577" i="3"/>
  <c r="N245" i="3"/>
  <c r="N343" i="3"/>
  <c r="N316" i="3"/>
  <c r="N344" i="3"/>
  <c r="N298" i="3"/>
  <c r="N292" i="3"/>
  <c r="N253" i="3"/>
  <c r="D543" i="3"/>
  <c r="F543" i="3" s="1"/>
  <c r="N252" i="3"/>
  <c r="N265" i="3"/>
  <c r="N277" i="3"/>
  <c r="F381" i="3"/>
  <c r="N226" i="3"/>
  <c r="M211" i="3"/>
  <c r="M207" i="3"/>
  <c r="M203" i="3"/>
  <c r="M210" i="3"/>
  <c r="M213" i="3"/>
  <c r="M202" i="3"/>
  <c r="K576" i="3"/>
  <c r="L577" i="3"/>
  <c r="J568" i="3"/>
  <c r="K577" i="3"/>
  <c r="C214" i="3"/>
  <c r="N14" i="3"/>
  <c r="N80" i="3"/>
  <c r="N158" i="3"/>
  <c r="N15" i="3"/>
  <c r="N171" i="3"/>
  <c r="C571" i="3"/>
  <c r="F27" i="2"/>
  <c r="F25" i="2"/>
  <c r="F26" i="2"/>
  <c r="M329" i="1"/>
  <c r="M332" i="1"/>
  <c r="M334" i="1"/>
  <c r="M335" i="1"/>
  <c r="M338" i="1"/>
  <c r="N127" i="1"/>
  <c r="N167" i="1"/>
  <c r="N208" i="1"/>
  <c r="N272" i="1"/>
  <c r="N22" i="1"/>
  <c r="M554" i="3"/>
  <c r="K566" i="3"/>
  <c r="I567" i="3"/>
  <c r="H568" i="3"/>
  <c r="I568" i="3"/>
  <c r="K568" i="3"/>
  <c r="I569" i="3"/>
  <c r="G570" i="3"/>
  <c r="I570" i="3"/>
  <c r="K570" i="3"/>
  <c r="G571" i="3"/>
  <c r="I571" i="3"/>
  <c r="G568" i="3"/>
  <c r="M508" i="3"/>
  <c r="J518" i="3"/>
  <c r="L518" i="3"/>
  <c r="M507" i="3"/>
  <c r="H567" i="3"/>
  <c r="H576" i="3"/>
  <c r="J576" i="3"/>
  <c r="N407" i="3"/>
  <c r="N485" i="3"/>
  <c r="N404" i="3"/>
  <c r="N469" i="3"/>
  <c r="N482" i="3"/>
  <c r="N473" i="3"/>
  <c r="F512" i="3"/>
  <c r="N499" i="3"/>
  <c r="F506" i="3"/>
  <c r="F511" i="3"/>
  <c r="N467" i="3"/>
  <c r="D518" i="3"/>
  <c r="C518" i="3"/>
  <c r="N409" i="3"/>
  <c r="N474" i="3"/>
  <c r="N448" i="3"/>
  <c r="N433" i="3"/>
  <c r="N415" i="3"/>
  <c r="C574" i="3"/>
  <c r="H553" i="3"/>
  <c r="M550" i="3"/>
  <c r="M546" i="3"/>
  <c r="H573" i="3"/>
  <c r="J573" i="3"/>
  <c r="L575" i="3"/>
  <c r="I576" i="3"/>
  <c r="L576" i="3"/>
  <c r="G577" i="3"/>
  <c r="I577" i="3"/>
  <c r="L567" i="3"/>
  <c r="K545" i="3"/>
  <c r="M545" i="3" s="1"/>
  <c r="L393" i="3"/>
  <c r="J393" i="3"/>
  <c r="M390" i="3"/>
  <c r="I393" i="3"/>
  <c r="H393" i="3"/>
  <c r="L568" i="3"/>
  <c r="H569" i="3"/>
  <c r="J569" i="3"/>
  <c r="L569" i="3"/>
  <c r="H570" i="3"/>
  <c r="J570" i="3"/>
  <c r="L570" i="3"/>
  <c r="H571" i="3"/>
  <c r="J571" i="3"/>
  <c r="L571" i="3"/>
  <c r="G572" i="3"/>
  <c r="H572" i="3"/>
  <c r="I572" i="3"/>
  <c r="I573" i="3"/>
  <c r="G574" i="3"/>
  <c r="I574" i="3"/>
  <c r="G575" i="3"/>
  <c r="I575" i="3"/>
  <c r="N258" i="3"/>
  <c r="N284" i="3"/>
  <c r="N228" i="3"/>
  <c r="N342" i="3"/>
  <c r="N238" i="3"/>
  <c r="D541" i="3"/>
  <c r="F541" i="3" s="1"/>
  <c r="N294" i="3"/>
  <c r="N272" i="3"/>
  <c r="N268" i="3"/>
  <c r="N236" i="3"/>
  <c r="N336" i="3"/>
  <c r="N225" i="3"/>
  <c r="N355" i="3"/>
  <c r="N345" i="3"/>
  <c r="C576" i="3"/>
  <c r="C553" i="3"/>
  <c r="C573" i="3"/>
  <c r="C575" i="3"/>
  <c r="N349" i="3"/>
  <c r="N297" i="3"/>
  <c r="N232" i="3"/>
  <c r="N271" i="3"/>
  <c r="N321" i="3"/>
  <c r="N347" i="3"/>
  <c r="N256" i="3"/>
  <c r="N360" i="3"/>
  <c r="D546" i="3"/>
  <c r="F546" i="3" s="1"/>
  <c r="N241" i="3"/>
  <c r="N330" i="3"/>
  <c r="N278" i="3"/>
  <c r="D542" i="3"/>
  <c r="F542" i="3" s="1"/>
  <c r="F384" i="3"/>
  <c r="F388" i="3"/>
  <c r="N363" i="3"/>
  <c r="N350" i="3"/>
  <c r="N324" i="3"/>
  <c r="D549" i="3"/>
  <c r="F549" i="3" s="1"/>
  <c r="F392" i="3"/>
  <c r="N254" i="3"/>
  <c r="N319" i="3"/>
  <c r="F389" i="3"/>
  <c r="N239" i="3"/>
  <c r="N356" i="3"/>
  <c r="D552" i="3"/>
  <c r="N280" i="3"/>
  <c r="N323" i="3"/>
  <c r="C568" i="3"/>
  <c r="C569" i="3"/>
  <c r="C570" i="3"/>
  <c r="C572" i="3"/>
  <c r="C578" i="3"/>
  <c r="N243" i="3"/>
  <c r="N334" i="3"/>
  <c r="M530" i="3"/>
  <c r="K569" i="3"/>
  <c r="L578" i="3"/>
  <c r="M539" i="3"/>
  <c r="K574" i="3"/>
  <c r="M535" i="3"/>
  <c r="M536" i="3"/>
  <c r="K575" i="3"/>
  <c r="M529" i="3"/>
  <c r="M531" i="3"/>
  <c r="L214" i="3"/>
  <c r="G214" i="3"/>
  <c r="M205" i="3"/>
  <c r="K528" i="3"/>
  <c r="M528" i="3" s="1"/>
  <c r="M206" i="3"/>
  <c r="J214" i="3"/>
  <c r="F530" i="3"/>
  <c r="F537" i="3"/>
  <c r="F538" i="3"/>
  <c r="F539" i="3"/>
  <c r="N139" i="3"/>
  <c r="N176" i="3"/>
  <c r="N113" i="3"/>
  <c r="N33" i="3"/>
  <c r="N61" i="3"/>
  <c r="N47" i="3"/>
  <c r="N138" i="3"/>
  <c r="F204" i="3"/>
  <c r="N165" i="3"/>
  <c r="N59" i="3"/>
  <c r="N74" i="3"/>
  <c r="N22" i="3"/>
  <c r="I339" i="1"/>
  <c r="M327" i="1"/>
  <c r="M328" i="1"/>
  <c r="J339" i="1"/>
  <c r="L339" i="1"/>
  <c r="M331" i="1"/>
  <c r="N201" i="1"/>
  <c r="N107" i="1"/>
  <c r="N11" i="1"/>
  <c r="N13" i="1"/>
  <c r="N154" i="1"/>
  <c r="N30" i="1"/>
  <c r="N17" i="1"/>
  <c r="G573" i="3"/>
  <c r="N270" i="3"/>
  <c r="N361" i="3"/>
  <c r="D393" i="3"/>
  <c r="N231" i="3"/>
  <c r="M532" i="3"/>
  <c r="H540" i="3"/>
  <c r="I540" i="3"/>
  <c r="J540" i="3"/>
  <c r="G569" i="3"/>
  <c r="G540" i="3"/>
  <c r="M533" i="3"/>
  <c r="K572" i="3"/>
  <c r="M534" i="3"/>
  <c r="K573" i="3"/>
  <c r="L540" i="3"/>
  <c r="J567" i="3"/>
  <c r="H214" i="3"/>
  <c r="M208" i="3"/>
  <c r="C567" i="3"/>
  <c r="C540" i="3"/>
  <c r="F207" i="3"/>
  <c r="N181" i="3"/>
  <c r="D533" i="3"/>
  <c r="N155" i="3"/>
  <c r="N129" i="3"/>
  <c r="N38" i="3"/>
  <c r="N142" i="3"/>
  <c r="N168" i="3"/>
  <c r="N77" i="3"/>
  <c r="N103" i="3"/>
  <c r="D534" i="3"/>
  <c r="N182" i="3"/>
  <c r="N79" i="3"/>
  <c r="N170" i="3"/>
  <c r="N40" i="3"/>
  <c r="F209" i="3"/>
  <c r="N196" i="3"/>
  <c r="N144" i="3"/>
  <c r="N105" i="3"/>
  <c r="N27" i="3"/>
  <c r="N118" i="3"/>
  <c r="N53" i="3"/>
  <c r="F536" i="3"/>
  <c r="N81" i="3"/>
  <c r="N43" i="3"/>
  <c r="N56" i="3"/>
  <c r="N134" i="3"/>
  <c r="F212" i="3"/>
  <c r="N64" i="3"/>
  <c r="N131" i="3"/>
  <c r="F211" i="3"/>
  <c r="N157" i="3"/>
  <c r="N92" i="3"/>
  <c r="D535" i="3"/>
  <c r="D214" i="3"/>
  <c r="N207" i="3" s="1"/>
  <c r="N533" i="3" s="1"/>
  <c r="N25" i="3"/>
  <c r="N194" i="3"/>
  <c r="N13" i="3"/>
  <c r="N17" i="3"/>
  <c r="N52" i="3"/>
  <c r="N12" i="3"/>
  <c r="N163" i="3"/>
  <c r="N72" i="3"/>
  <c r="N85" i="3"/>
  <c r="N98" i="3"/>
  <c r="N20" i="3"/>
  <c r="N46" i="3"/>
  <c r="N150" i="3"/>
  <c r="N189" i="3"/>
  <c r="N111" i="3"/>
  <c r="F202" i="3"/>
  <c r="D529" i="3"/>
  <c r="N34" i="3"/>
  <c r="N86" i="3"/>
  <c r="N125" i="3"/>
  <c r="N112" i="3"/>
  <c r="N8" i="3"/>
  <c r="N151" i="3"/>
  <c r="N99" i="3"/>
  <c r="N177" i="3"/>
  <c r="N21" i="3"/>
  <c r="F203" i="3"/>
  <c r="D531" i="3"/>
  <c r="N49" i="3"/>
  <c r="N153" i="3"/>
  <c r="N75" i="3"/>
  <c r="M330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32" i="1"/>
  <c r="N295" i="1"/>
  <c r="N308" i="1"/>
  <c r="N214" i="1"/>
  <c r="N227" i="1"/>
  <c r="N133" i="1"/>
  <c r="N73" i="1"/>
  <c r="N248" i="1"/>
  <c r="N39" i="1"/>
  <c r="N120" i="1"/>
  <c r="F334" i="1"/>
  <c r="N88" i="1"/>
  <c r="N62" i="1"/>
  <c r="F336" i="1"/>
  <c r="F328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301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29" i="1"/>
  <c r="N164" i="1"/>
  <c r="N198" i="1"/>
  <c r="N23" i="1"/>
  <c r="N211" i="1"/>
  <c r="N271" i="1"/>
  <c r="N130" i="1"/>
  <c r="F331" i="1"/>
  <c r="N166" i="1"/>
  <c r="N25" i="1"/>
  <c r="N249" i="1"/>
  <c r="N215" i="1"/>
  <c r="N134" i="1"/>
  <c r="N14" i="1"/>
  <c r="M577" i="3" l="1"/>
  <c r="N331" i="1"/>
  <c r="M518" i="3"/>
  <c r="G567" i="3"/>
  <c r="G579" i="3" s="1"/>
  <c r="D577" i="3"/>
  <c r="F577" i="3" s="1"/>
  <c r="D576" i="3"/>
  <c r="F576" i="3" s="1"/>
  <c r="D569" i="3"/>
  <c r="F569" i="3" s="1"/>
  <c r="M568" i="3"/>
  <c r="M569" i="3"/>
  <c r="D571" i="3"/>
  <c r="F571" i="3" s="1"/>
  <c r="M574" i="3"/>
  <c r="N159" i="1"/>
  <c r="N335" i="1"/>
  <c r="F339" i="1"/>
  <c r="N44" i="1"/>
  <c r="M576" i="3"/>
  <c r="M393" i="3"/>
  <c r="E540" i="3"/>
  <c r="E567" i="3"/>
  <c r="E579" i="3" s="1"/>
  <c r="N330" i="1"/>
  <c r="N206" i="1"/>
  <c r="N338" i="1"/>
  <c r="M339" i="1"/>
  <c r="N125" i="1"/>
  <c r="N332" i="1"/>
  <c r="N333" i="1"/>
  <c r="N328" i="1"/>
  <c r="N336" i="1"/>
  <c r="N279" i="1"/>
  <c r="N18" i="1"/>
  <c r="D578" i="3"/>
  <c r="F578" i="3" s="1"/>
  <c r="M572" i="3"/>
  <c r="N313" i="1"/>
  <c r="N112" i="1"/>
  <c r="N232" i="1"/>
  <c r="N31" i="1"/>
  <c r="N138" i="1"/>
  <c r="N334" i="1"/>
  <c r="N219" i="1"/>
  <c r="N337" i="1"/>
  <c r="N65" i="1"/>
  <c r="N300" i="1"/>
  <c r="N185" i="1"/>
  <c r="N253" i="1"/>
  <c r="N329" i="1"/>
  <c r="D553" i="3"/>
  <c r="F553" i="3" s="1"/>
  <c r="M573" i="3"/>
  <c r="M570" i="3"/>
  <c r="M566" i="3"/>
  <c r="K571" i="3"/>
  <c r="M571" i="3" s="1"/>
  <c r="M575" i="3"/>
  <c r="K567" i="3"/>
  <c r="M567" i="3" s="1"/>
  <c r="K540" i="3"/>
  <c r="M540" i="3" s="1"/>
  <c r="M214" i="3"/>
  <c r="N208" i="3"/>
  <c r="N534" i="3" s="1"/>
  <c r="N327" i="1"/>
  <c r="N78" i="1"/>
  <c r="N172" i="1"/>
  <c r="N91" i="1"/>
  <c r="N266" i="1"/>
  <c r="F560" i="3"/>
  <c r="D566" i="3"/>
  <c r="F566" i="3" s="1"/>
  <c r="M578" i="3"/>
  <c r="D567" i="3"/>
  <c r="I579" i="3"/>
  <c r="H579" i="3"/>
  <c r="L579" i="3"/>
  <c r="J579" i="3"/>
  <c r="N505" i="3"/>
  <c r="F518" i="3"/>
  <c r="N515" i="3"/>
  <c r="N563" i="3" s="1"/>
  <c r="N516" i="3"/>
  <c r="N564" i="3" s="1"/>
  <c r="N510" i="3"/>
  <c r="N558" i="3" s="1"/>
  <c r="N518" i="3"/>
  <c r="N566" i="3" s="1"/>
  <c r="N479" i="3"/>
  <c r="N466" i="3"/>
  <c r="N414" i="3"/>
  <c r="N440" i="3"/>
  <c r="N514" i="3"/>
  <c r="N562" i="3" s="1"/>
  <c r="N508" i="3"/>
  <c r="N556" i="3" s="1"/>
  <c r="N506" i="3"/>
  <c r="N554" i="3" s="1"/>
  <c r="N427" i="3"/>
  <c r="N512" i="3"/>
  <c r="N560" i="3" s="1"/>
  <c r="N511" i="3"/>
  <c r="N559" i="3" s="1"/>
  <c r="N507" i="3"/>
  <c r="N555" i="3" s="1"/>
  <c r="N509" i="3"/>
  <c r="N557" i="3" s="1"/>
  <c r="N513" i="3"/>
  <c r="N561" i="3" s="1"/>
  <c r="N517" i="3"/>
  <c r="N565" i="3" s="1"/>
  <c r="N492" i="3"/>
  <c r="N453" i="3"/>
  <c r="K553" i="3"/>
  <c r="M553" i="3" s="1"/>
  <c r="D575" i="3"/>
  <c r="F575" i="3" s="1"/>
  <c r="C579" i="3"/>
  <c r="N212" i="3"/>
  <c r="N538" i="3" s="1"/>
  <c r="N211" i="3"/>
  <c r="N537" i="3" s="1"/>
  <c r="N209" i="3"/>
  <c r="N535" i="3" s="1"/>
  <c r="N392" i="3"/>
  <c r="N552" i="3" s="1"/>
  <c r="N276" i="3"/>
  <c r="N302" i="3"/>
  <c r="N380" i="3"/>
  <c r="N315" i="3"/>
  <c r="N354" i="3"/>
  <c r="N328" i="3"/>
  <c r="N391" i="3"/>
  <c r="N551" i="3" s="1"/>
  <c r="N341" i="3"/>
  <c r="N367" i="3"/>
  <c r="N289" i="3"/>
  <c r="N250" i="3"/>
  <c r="N393" i="3"/>
  <c r="N553" i="3" s="1"/>
  <c r="F393" i="3"/>
  <c r="N390" i="3"/>
  <c r="N550" i="3" s="1"/>
  <c r="N389" i="3"/>
  <c r="N549" i="3" s="1"/>
  <c r="N388" i="3"/>
  <c r="N548" i="3" s="1"/>
  <c r="N387" i="3"/>
  <c r="N547" i="3" s="1"/>
  <c r="N386" i="3"/>
  <c r="N546" i="3" s="1"/>
  <c r="N385" i="3"/>
  <c r="N545" i="3" s="1"/>
  <c r="N384" i="3"/>
  <c r="N544" i="3" s="1"/>
  <c r="N383" i="3"/>
  <c r="N543" i="3" s="1"/>
  <c r="N382" i="3"/>
  <c r="N542" i="3" s="1"/>
  <c r="N381" i="3"/>
  <c r="N541" i="3" s="1"/>
  <c r="N263" i="3"/>
  <c r="N237" i="3"/>
  <c r="F529" i="3"/>
  <c r="D568" i="3"/>
  <c r="F535" i="3"/>
  <c r="D574" i="3"/>
  <c r="F534" i="3"/>
  <c r="D573" i="3"/>
  <c r="D540" i="3"/>
  <c r="F531" i="3"/>
  <c r="D570" i="3"/>
  <c r="N203" i="3"/>
  <c r="N529" i="3" s="1"/>
  <c r="N202" i="3"/>
  <c r="N528" i="3" s="1"/>
  <c r="N206" i="3"/>
  <c r="N532" i="3" s="1"/>
  <c r="N210" i="3"/>
  <c r="N536" i="3" s="1"/>
  <c r="N205" i="3"/>
  <c r="N531" i="3" s="1"/>
  <c r="N204" i="3"/>
  <c r="N530" i="3" s="1"/>
  <c r="N214" i="3"/>
  <c r="N540" i="3" s="1"/>
  <c r="F214" i="3"/>
  <c r="N149" i="3"/>
  <c r="N32" i="3"/>
  <c r="N162" i="3"/>
  <c r="N58" i="3"/>
  <c r="N19" i="3"/>
  <c r="N136" i="3"/>
  <c r="N45" i="3"/>
  <c r="N188" i="3"/>
  <c r="N97" i="3"/>
  <c r="N110" i="3"/>
  <c r="N71" i="3"/>
  <c r="N175" i="3"/>
  <c r="N213" i="3"/>
  <c r="N539" i="3" s="1"/>
  <c r="N201" i="3"/>
  <c r="N123" i="3"/>
  <c r="N84" i="3"/>
  <c r="F533" i="3"/>
  <c r="D572" i="3"/>
  <c r="K579" i="3" l="1"/>
  <c r="M579" i="3" s="1"/>
  <c r="F540" i="3"/>
  <c r="F567" i="3"/>
  <c r="F572" i="3"/>
  <c r="F573" i="3"/>
  <c r="F574" i="3"/>
  <c r="F568" i="3"/>
  <c r="D579" i="3"/>
  <c r="F570" i="3"/>
  <c r="N574" i="3" l="1"/>
  <c r="N579" i="3"/>
  <c r="N570" i="3"/>
  <c r="N568" i="3"/>
  <c r="N571" i="3"/>
  <c r="F579" i="3"/>
  <c r="N578" i="3"/>
  <c r="N569" i="3"/>
  <c r="N577" i="3"/>
  <c r="N576" i="3"/>
  <c r="N575" i="3"/>
  <c r="N567" i="3"/>
  <c r="N573" i="3"/>
  <c r="N572" i="3"/>
</calcChain>
</file>

<file path=xl/sharedStrings.xml><?xml version="1.0" encoding="utf-8"?>
<sst xmlns="http://schemas.openxmlformats.org/spreadsheetml/2006/main" count="1327" uniqueCount="114">
  <si>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</si>
  <si>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</si>
  <si>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</si>
  <si>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</si>
  <si>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</si>
  <si>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</si>
  <si>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</si>
  <si>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</si>
  <si>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</si>
  <si>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</si>
  <si>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</si>
  <si>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</si>
  <si>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</si>
  <si>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</si>
  <si>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</si>
  <si>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</si>
  <si>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</si>
  <si>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</si>
  <si>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</si>
  <si>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</si>
  <si>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</si>
  <si>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</si>
  <si>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</si>
  <si>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</si>
  <si>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</si>
  <si>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</si>
  <si>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</si>
  <si>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</si>
  <si>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</si>
  <si>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</si>
  <si>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</si>
  <si>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</si>
  <si>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</si>
  <si>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</si>
  <si>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</si>
  <si>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</si>
  <si>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</si>
  <si>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</si>
  <si>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</si>
  <si>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</si>
  <si>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</si>
  <si>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</si>
  <si>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</si>
  <si>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</si>
  <si>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</si>
  <si>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</si>
  <si>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</si>
  <si>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</si>
  <si>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</si>
  <si>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</si>
  <si>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</si>
  <si>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</si>
  <si>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</si>
  <si>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</si>
  <si>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</si>
  <si>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</si>
  <si>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</si>
  <si>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</si>
  <si>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</si>
  <si>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</si>
  <si>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</si>
  <si>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</si>
  <si>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</si>
  <si>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</si>
  <si>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</si>
  <si>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</si>
  <si>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</si>
  <si>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</si>
  <si>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</si>
  <si>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</si>
  <si>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</si>
  <si>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</si>
  <si>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</si>
  <si>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</si>
  <si>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</si>
  <si>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</si>
  <si>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</si>
  <si>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</si>
  <si>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</si>
  <si>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</si>
  <si>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</si>
  <si>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</si>
  <si>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</si>
  <si>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</si>
  <si>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</si>
  <si>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</si>
  <si>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</si>
  <si>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</si>
  <si>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</si>
  <si>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</si>
  <si>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</si>
  <si>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大家财险</t>
    <phoneticPr fontId="21" type="noConversion"/>
  </si>
  <si>
    <t>大家财险</t>
    <phoneticPr fontId="21" type="noConversion"/>
  </si>
  <si>
    <t>大家</t>
    <phoneticPr fontId="21" type="noConversion"/>
  </si>
  <si>
    <t>亚太财险</t>
    <phoneticPr fontId="21" type="noConversion"/>
  </si>
  <si>
    <t>融盛财险</t>
    <phoneticPr fontId="21" type="noConversion"/>
  </si>
  <si>
    <t>2021年丹东市电销业务统计表</t>
    <phoneticPr fontId="21" type="noConversion"/>
  </si>
  <si>
    <t>（2021年4月）</t>
    <phoneticPr fontId="21" type="noConversion"/>
  </si>
  <si>
    <t>2021年各财险公司摩托车交强险承保情况表</t>
    <phoneticPr fontId="21" type="noConversion"/>
  </si>
  <si>
    <t xml:space="preserve">单位：万元（保留2位小数） </t>
  </si>
  <si>
    <t>累计</t>
  </si>
  <si>
    <t>大家</t>
  </si>
  <si>
    <t>中华联合财险</t>
    <phoneticPr fontId="21" type="noConversion"/>
  </si>
  <si>
    <t>平安财险</t>
    <phoneticPr fontId="21" type="noConversion"/>
  </si>
  <si>
    <t>融盛</t>
    <phoneticPr fontId="21" type="noConversion"/>
  </si>
  <si>
    <t>2021年1-5月丹东市财产保险业务统计表</t>
    <phoneticPr fontId="21" type="noConversion"/>
  </si>
  <si>
    <t>（2021年1-5月）</t>
    <phoneticPr fontId="21" type="noConversion"/>
  </si>
  <si>
    <t>东港市1-5月财产保险业务统计表</t>
    <phoneticPr fontId="21" type="noConversion"/>
  </si>
  <si>
    <t>2021年1-5月县域财产保险业务统计表</t>
    <phoneticPr fontId="21" type="noConversion"/>
  </si>
  <si>
    <t>财字3号表                                             （2021年1-5月）                                           单位：万元</t>
    <phoneticPr fontId="21" type="noConversion"/>
  </si>
  <si>
    <t>宽甸县1-5月财产保险业务统计表</t>
    <phoneticPr fontId="21" type="noConversion"/>
  </si>
  <si>
    <t>凤城市1-5月财产保险业务统计表</t>
    <phoneticPr fontId="21" type="noConversion"/>
  </si>
  <si>
    <t>（2021年5月）</t>
    <phoneticPr fontId="21" type="noConversion"/>
  </si>
  <si>
    <r>
      <t>2021年</t>
    </r>
    <r>
      <rPr>
        <b/>
        <u/>
        <sz val="20"/>
        <rFont val="仿宋_GB2312"/>
        <charset val="134"/>
      </rPr>
      <t xml:space="preserve"> 5月 </t>
    </r>
    <r>
      <rPr>
        <b/>
        <sz val="20"/>
        <rFont val="仿宋_GB2312"/>
        <charset val="134"/>
      </rPr>
      <t>“家庭自用车——新车”保费收入统计表</t>
    </r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</si>
</sst>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_-* #,##0.00_-;\-* #,##0.00_-;_-* &quot;-&quot;??_-;_-@_-"/>
    <numFmt numFmtId="179" formatCode="0_);[Red]\(0\)"/>
  </numFmts>
  <fonts count="4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13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2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/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/>
    <xf numFmtId="176" fontId="7" fillId="0" borderId="4" xfId="0" applyNumberFormat="1" applyFont="1" applyFill="1" applyBorder="1">
      <alignment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10" fillId="0" borderId="4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/>
    <xf numFmtId="176" fontId="7" fillId="0" borderId="3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vertical="center"/>
    </xf>
    <xf numFmtId="176" fontId="7" fillId="0" borderId="4" xfId="212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6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>
      <alignment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/>
    <xf numFmtId="176" fontId="23" fillId="2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Border="1" applyAlignment="1"/>
    <xf numFmtId="176" fontId="23" fillId="0" borderId="4" xfId="0" applyNumberFormat="1" applyFont="1" applyFill="1" applyBorder="1" applyAlignment="1"/>
    <xf numFmtId="176" fontId="28" fillId="0" borderId="18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9" fontId="23" fillId="0" borderId="18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horizontal="right" vertical="center"/>
    </xf>
    <xf numFmtId="179" fontId="23" fillId="0" borderId="11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vertical="center"/>
    </xf>
    <xf numFmtId="176" fontId="10" fillId="0" borderId="4" xfId="153" applyNumberFormat="1" applyFont="1" applyFill="1" applyBorder="1" applyAlignment="1" applyProtection="1">
      <alignment horizontal="right" vertical="center"/>
    </xf>
    <xf numFmtId="176" fontId="10" fillId="0" borderId="8" xfId="156" applyNumberFormat="1" applyFont="1" applyFill="1" applyBorder="1" applyAlignment="1" applyProtection="1">
      <alignment horizontal="right" vertical="center"/>
    </xf>
    <xf numFmtId="176" fontId="16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4" xfId="156" applyNumberFormat="1" applyFont="1" applyFill="1" applyBorder="1" applyAlignment="1" applyProtection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0" fillId="0" borderId="4" xfId="207" applyNumberFormat="1" applyFont="1" applyFill="1" applyBorder="1" applyAlignment="1">
      <alignment horizontal="right"/>
    </xf>
    <xf numFmtId="176" fontId="10" fillId="0" borderId="4" xfId="209" applyNumberFormat="1" applyFont="1" applyFill="1" applyBorder="1" applyAlignment="1">
      <alignment horizontal="right"/>
    </xf>
    <xf numFmtId="176" fontId="10" fillId="0" borderId="4" xfId="208" applyNumberFormat="1" applyFont="1" applyFill="1" applyBorder="1" applyAlignment="1">
      <alignment horizontal="right"/>
    </xf>
    <xf numFmtId="176" fontId="10" fillId="0" borderId="4" xfId="21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 vertical="center"/>
    </xf>
    <xf numFmtId="176" fontId="17" fillId="0" borderId="18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4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8" fillId="0" borderId="0" xfId="152"/>
    <xf numFmtId="0" fontId="34" fillId="0" borderId="0" xfId="151" applyFont="1" applyFill="1" applyBorder="1" applyAlignment="1">
      <alignment vertical="center"/>
    </xf>
    <xf numFmtId="0" fontId="35" fillId="0" borderId="0" xfId="151" applyFont="1" applyFill="1" applyAlignment="1"/>
    <xf numFmtId="0" fontId="2" fillId="0" borderId="4" xfId="15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7" fontId="35" fillId="0" borderId="4" xfId="151" applyNumberFormat="1" applyFont="1" applyFill="1" applyBorder="1" applyAlignment="1">
      <alignment horizontal="center" vertical="center"/>
    </xf>
    <xf numFmtId="177" fontId="19" fillId="0" borderId="4" xfId="151" applyNumberFormat="1" applyFont="1" applyFill="1" applyBorder="1" applyAlignment="1">
      <alignment horizontal="center" vertical="center"/>
    </xf>
    <xf numFmtId="177" fontId="37" fillId="0" borderId="4" xfId="151" applyNumberFormat="1" applyFont="1" applyFill="1" applyBorder="1" applyAlignment="1">
      <alignment horizontal="center" vertical="center"/>
    </xf>
    <xf numFmtId="176" fontId="6" fillId="0" borderId="0" xfId="151" applyNumberFormat="1" applyFont="1" applyFill="1" applyAlignment="1"/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40" fillId="0" borderId="4" xfId="151" applyNumberFormat="1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23" fillId="0" borderId="48" xfId="0" applyNumberFormat="1" applyFont="1" applyFill="1" applyBorder="1" applyAlignment="1">
      <alignment horizontal="right" vertical="center"/>
    </xf>
    <xf numFmtId="176" fontId="10" fillId="0" borderId="8" xfId="153" applyNumberFormat="1" applyFont="1" applyFill="1" applyBorder="1" applyAlignment="1" applyProtection="1">
      <alignment horizontal="right"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/>
    <xf numFmtId="177" fontId="7" fillId="0" borderId="0" xfId="0" applyNumberFormat="1" applyFont="1" applyFill="1" applyAlignment="1"/>
    <xf numFmtId="177" fontId="7" fillId="0" borderId="3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/>
    <xf numFmtId="177" fontId="7" fillId="0" borderId="33" xfId="0" applyNumberFormat="1" applyFont="1" applyFill="1" applyBorder="1" applyAlignment="1"/>
    <xf numFmtId="177" fontId="7" fillId="0" borderId="34" xfId="0" applyNumberFormat="1" applyFont="1" applyFill="1" applyBorder="1" applyAlignment="1"/>
    <xf numFmtId="177" fontId="7" fillId="0" borderId="38" xfId="0" applyNumberFormat="1" applyFont="1" applyFill="1" applyBorder="1" applyAlignment="1"/>
    <xf numFmtId="177" fontId="7" fillId="0" borderId="39" xfId="0" applyNumberFormat="1" applyFont="1" applyFill="1" applyBorder="1" applyAlignment="1"/>
    <xf numFmtId="177" fontId="7" fillId="0" borderId="13" xfId="0" applyNumberFormat="1" applyFont="1" applyFill="1" applyBorder="1" applyAlignment="1"/>
    <xf numFmtId="177" fontId="7" fillId="0" borderId="39" xfId="0" applyNumberFormat="1" applyFont="1" applyFill="1" applyBorder="1" applyAlignment="1">
      <alignment horizontal="center" vertical="center"/>
    </xf>
    <xf numFmtId="176" fontId="7" fillId="0" borderId="50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0" borderId="5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3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176" fontId="7" fillId="0" borderId="42" xfId="0" applyNumberFormat="1" applyFont="1" applyFill="1" applyBorder="1" applyAlignment="1">
      <alignment horizontal="center" vertical="center" wrapText="1"/>
    </xf>
    <xf numFmtId="176" fontId="7" fillId="0" borderId="44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151" applyFont="1" applyFill="1" applyBorder="1" applyAlignment="1">
      <alignment horizontal="center" vertical="center"/>
    </xf>
    <xf numFmtId="0" fontId="33" fillId="0" borderId="0" xfId="152" applyFont="1" applyAlignment="1"/>
    <xf numFmtId="0" fontId="2" fillId="0" borderId="4" xfId="151" applyFont="1" applyFill="1" applyBorder="1" applyAlignment="1">
      <alignment horizontal="center" vertical="center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1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3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1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2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3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6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7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8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9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0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81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2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7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1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8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0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2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3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4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25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8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9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40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41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2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5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6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7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8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49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0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1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2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3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54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5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56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57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8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59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60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6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5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6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7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8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9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0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1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2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73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4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75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84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85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86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9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L328" sqref="L325:N328"/>
    </sheetView>
  </sheetViews>
  <sheetFormatPr defaultColWidth="9" defaultRowHeight="13.5"/>
  <cols>
    <col min="1" max="1" width="3.375" style="10" customWidth="1"/>
    <col min="2" max="2" width="17.75" style="10" customWidth="1"/>
    <col min="3" max="5" width="9.125" style="10" customWidth="1"/>
    <col min="6" max="6" width="10" style="10" customWidth="1"/>
    <col min="7" max="7" width="9.125" style="10" customWidth="1"/>
    <col min="8" max="8" width="11.125" style="10" customWidth="1"/>
    <col min="9" max="12" width="9.125" style="10" customWidth="1"/>
    <col min="13" max="13" width="10.625" style="10" customWidth="1"/>
    <col min="14" max="14" width="9.125" style="10" customWidth="1"/>
    <col min="15" max="16384" width="9" style="10"/>
  </cols>
  <sheetData>
    <row r="1" spans="1:14" s="61" customFormat="1" ht="18.75">
      <c r="A1" s="200" t="s">
        <v>105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s="61" customFormat="1" ht="14.25" thickBot="1">
      <c r="B2" s="63" t="s">
        <v>0</v>
      </c>
      <c r="C2" s="62"/>
      <c r="D2" s="62"/>
      <c r="F2" s="62"/>
      <c r="G2" s="79" t="s">
        <v>106</v>
      </c>
      <c r="H2" s="62"/>
      <c r="I2" s="62"/>
      <c r="J2" s="62"/>
      <c r="K2" s="62"/>
      <c r="L2" s="63" t="s">
        <v>1</v>
      </c>
    </row>
    <row r="3" spans="1:14" s="61" customFormat="1">
      <c r="A3" s="197" t="s">
        <v>2</v>
      </c>
      <c r="B3" s="64" t="s">
        <v>3</v>
      </c>
      <c r="C3" s="201" t="s">
        <v>4</v>
      </c>
      <c r="D3" s="201"/>
      <c r="E3" s="201"/>
      <c r="F3" s="202"/>
      <c r="G3" s="201" t="s">
        <v>5</v>
      </c>
      <c r="H3" s="201"/>
      <c r="I3" s="201" t="s">
        <v>6</v>
      </c>
      <c r="J3" s="201"/>
      <c r="K3" s="201"/>
      <c r="L3" s="201"/>
      <c r="M3" s="201"/>
      <c r="N3" s="204" t="s">
        <v>7</v>
      </c>
    </row>
    <row r="4" spans="1:14" s="61" customFormat="1">
      <c r="A4" s="198"/>
      <c r="B4" s="62" t="s">
        <v>8</v>
      </c>
      <c r="C4" s="203" t="s">
        <v>9</v>
      </c>
      <c r="D4" s="203" t="s">
        <v>10</v>
      </c>
      <c r="E4" s="203" t="s">
        <v>11</v>
      </c>
      <c r="F4" s="172" t="s">
        <v>12</v>
      </c>
      <c r="G4" s="203" t="s">
        <v>13</v>
      </c>
      <c r="H4" s="203" t="s">
        <v>14</v>
      </c>
      <c r="I4" s="170" t="s">
        <v>13</v>
      </c>
      <c r="J4" s="203" t="s">
        <v>15</v>
      </c>
      <c r="K4" s="203"/>
      <c r="L4" s="203"/>
      <c r="M4" s="170" t="s">
        <v>12</v>
      </c>
      <c r="N4" s="205"/>
    </row>
    <row r="5" spans="1:14" s="61" customFormat="1">
      <c r="A5" s="198"/>
      <c r="B5" s="65" t="s">
        <v>16</v>
      </c>
      <c r="C5" s="203"/>
      <c r="D5" s="203"/>
      <c r="E5" s="203"/>
      <c r="F5" s="172" t="s">
        <v>17</v>
      </c>
      <c r="G5" s="203"/>
      <c r="H5" s="203"/>
      <c r="I5" s="39" t="s">
        <v>18</v>
      </c>
      <c r="J5" s="170" t="s">
        <v>9</v>
      </c>
      <c r="K5" s="170" t="s">
        <v>10</v>
      </c>
      <c r="L5" s="170" t="s">
        <v>11</v>
      </c>
      <c r="M5" s="170" t="s">
        <v>17</v>
      </c>
      <c r="N5" s="171" t="s">
        <v>17</v>
      </c>
    </row>
    <row r="6" spans="1:14" s="61" customFormat="1">
      <c r="A6" s="198"/>
      <c r="B6" s="170" t="s">
        <v>19</v>
      </c>
      <c r="C6" s="80">
        <v>2492.5100000000002</v>
      </c>
      <c r="D6" s="80">
        <v>11104.5</v>
      </c>
      <c r="E6" s="77">
        <v>14406.14</v>
      </c>
      <c r="F6" s="141">
        <f t="shared" ref="F6:F27" si="0">(D6-E6)/E6*100</f>
        <v>-22.918283454138301</v>
      </c>
      <c r="G6" s="78">
        <v>81887</v>
      </c>
      <c r="H6" s="78">
        <v>7179940.5899999999</v>
      </c>
      <c r="I6" s="78">
        <v>12669</v>
      </c>
      <c r="J6" s="77">
        <v>1304.28</v>
      </c>
      <c r="K6" s="77">
        <v>8171.46</v>
      </c>
      <c r="L6" s="77">
        <v>6018.3</v>
      </c>
      <c r="M6" s="37">
        <f t="shared" ref="M6:M18" si="1">(K6-L6)/L6*100</f>
        <v>35.776880514430978</v>
      </c>
      <c r="N6" s="143">
        <f t="shared" ref="N6:N18" si="2">D6/D327*100</f>
        <v>34.98985814054172</v>
      </c>
    </row>
    <row r="7" spans="1:14" s="61" customFormat="1">
      <c r="A7" s="198"/>
      <c r="B7" s="170" t="s">
        <v>20</v>
      </c>
      <c r="C7" s="80">
        <v>657.84</v>
      </c>
      <c r="D7" s="80">
        <v>2710.71</v>
      </c>
      <c r="E7" s="78">
        <v>3340.88</v>
      </c>
      <c r="F7" s="141">
        <f t="shared" si="0"/>
        <v>-18.862395536505353</v>
      </c>
      <c r="G7" s="78">
        <v>40805</v>
      </c>
      <c r="H7" s="78">
        <v>816357.4</v>
      </c>
      <c r="I7" s="78">
        <v>6174</v>
      </c>
      <c r="J7" s="77">
        <v>500.2</v>
      </c>
      <c r="K7" s="77">
        <v>2875.07</v>
      </c>
      <c r="L7" s="77">
        <v>1940.76</v>
      </c>
      <c r="M7" s="37">
        <f t="shared" si="1"/>
        <v>48.141449741338455</v>
      </c>
      <c r="N7" s="143">
        <f t="shared" si="2"/>
        <v>38.511920038729777</v>
      </c>
    </row>
    <row r="8" spans="1:14" s="61" customFormat="1">
      <c r="A8" s="198"/>
      <c r="B8" s="170" t="s">
        <v>21</v>
      </c>
      <c r="C8" s="80">
        <v>109.01</v>
      </c>
      <c r="D8" s="80">
        <v>1641.14</v>
      </c>
      <c r="E8" s="78">
        <v>777.18</v>
      </c>
      <c r="F8" s="141">
        <f t="shared" si="0"/>
        <v>111.16601044803009</v>
      </c>
      <c r="G8" s="78">
        <v>497</v>
      </c>
      <c r="H8" s="78">
        <v>1219047.1100000001</v>
      </c>
      <c r="I8" s="78">
        <v>68</v>
      </c>
      <c r="J8" s="77">
        <v>1126.79</v>
      </c>
      <c r="K8" s="77">
        <v>2287.5100000000002</v>
      </c>
      <c r="L8" s="77">
        <v>84.78</v>
      </c>
      <c r="M8" s="37">
        <f t="shared" si="1"/>
        <v>2598.1717386175983</v>
      </c>
      <c r="N8" s="143">
        <f t="shared" si="2"/>
        <v>73.053514199941418</v>
      </c>
    </row>
    <row r="9" spans="1:14" s="61" customFormat="1">
      <c r="A9" s="198"/>
      <c r="B9" s="170" t="s">
        <v>22</v>
      </c>
      <c r="C9" s="80">
        <v>38.380000000000003</v>
      </c>
      <c r="D9" s="80">
        <v>260.77</v>
      </c>
      <c r="E9" s="78">
        <v>337.88</v>
      </c>
      <c r="F9" s="141">
        <f t="shared" si="0"/>
        <v>-22.82171185036108</v>
      </c>
      <c r="G9" s="78">
        <v>10222</v>
      </c>
      <c r="H9" s="78">
        <v>363104.43</v>
      </c>
      <c r="I9" s="78">
        <v>1197</v>
      </c>
      <c r="J9" s="77">
        <v>15.2</v>
      </c>
      <c r="K9" s="77">
        <v>186.65</v>
      </c>
      <c r="L9" s="77">
        <v>244.47</v>
      </c>
      <c r="M9" s="37">
        <f t="shared" si="1"/>
        <v>-23.651163741972429</v>
      </c>
      <c r="N9" s="143">
        <f t="shared" si="2"/>
        <v>46.170477991200464</v>
      </c>
    </row>
    <row r="10" spans="1:14" s="61" customFormat="1">
      <c r="A10" s="198"/>
      <c r="B10" s="170" t="s">
        <v>23</v>
      </c>
      <c r="C10" s="80">
        <v>6.44</v>
      </c>
      <c r="D10" s="80">
        <v>57.86</v>
      </c>
      <c r="E10" s="78">
        <v>88.36</v>
      </c>
      <c r="F10" s="141">
        <f t="shared" si="0"/>
        <v>-34.517881394296062</v>
      </c>
      <c r="G10" s="78">
        <v>873</v>
      </c>
      <c r="H10" s="78">
        <v>32736.95</v>
      </c>
      <c r="I10" s="78">
        <v>15</v>
      </c>
      <c r="J10" s="77">
        <v>0.37</v>
      </c>
      <c r="K10" s="77">
        <v>15.61</v>
      </c>
      <c r="L10" s="77">
        <v>16.5</v>
      </c>
      <c r="M10" s="37">
        <f t="shared" si="1"/>
        <v>-5.3939393939393971</v>
      </c>
      <c r="N10" s="143">
        <f t="shared" si="2"/>
        <v>35.458872745153371</v>
      </c>
    </row>
    <row r="11" spans="1:14" s="61" customFormat="1">
      <c r="A11" s="198"/>
      <c r="B11" s="170" t="s">
        <v>24</v>
      </c>
      <c r="C11" s="80">
        <v>158.34</v>
      </c>
      <c r="D11" s="80">
        <v>1843.29</v>
      </c>
      <c r="E11" s="78">
        <v>1556.79</v>
      </c>
      <c r="F11" s="141">
        <f t="shared" si="0"/>
        <v>18.403252847204826</v>
      </c>
      <c r="G11" s="78">
        <v>2635</v>
      </c>
      <c r="H11" s="78">
        <v>1196100.76</v>
      </c>
      <c r="I11" s="78">
        <v>426</v>
      </c>
      <c r="J11" s="77">
        <v>130.33000000000001</v>
      </c>
      <c r="K11" s="77">
        <v>689.42</v>
      </c>
      <c r="L11" s="77">
        <v>391.01</v>
      </c>
      <c r="M11" s="37">
        <f t="shared" si="1"/>
        <v>76.31774123423952</v>
      </c>
      <c r="N11" s="143">
        <f t="shared" si="2"/>
        <v>44.93216412537096</v>
      </c>
    </row>
    <row r="12" spans="1:14" s="61" customFormat="1">
      <c r="A12" s="198"/>
      <c r="B12" s="170" t="s">
        <v>25</v>
      </c>
      <c r="C12" s="80">
        <v>136.82</v>
      </c>
      <c r="D12" s="80">
        <v>1912.08</v>
      </c>
      <c r="E12" s="80">
        <v>763.22</v>
      </c>
      <c r="F12" s="141">
        <f t="shared" si="0"/>
        <v>150.52802599512589</v>
      </c>
      <c r="G12" s="80">
        <v>681</v>
      </c>
      <c r="H12" s="80">
        <v>30081.360000000001</v>
      </c>
      <c r="I12" s="80">
        <v>2077</v>
      </c>
      <c r="J12" s="77">
        <v>99.86</v>
      </c>
      <c r="K12" s="77">
        <v>1014.05</v>
      </c>
      <c r="L12" s="77">
        <v>281.08999999999997</v>
      </c>
      <c r="M12" s="37">
        <f t="shared" si="1"/>
        <v>260.75634138532149</v>
      </c>
      <c r="N12" s="143">
        <f t="shared" si="2"/>
        <v>40.515013490572684</v>
      </c>
    </row>
    <row r="13" spans="1:14" s="62" customFormat="1">
      <c r="A13" s="198"/>
      <c r="B13" s="170" t="s">
        <v>26</v>
      </c>
      <c r="C13" s="80">
        <v>306.35000000000002</v>
      </c>
      <c r="D13" s="80">
        <v>4104</v>
      </c>
      <c r="E13" s="78">
        <v>3503.43</v>
      </c>
      <c r="F13" s="141">
        <f t="shared" si="0"/>
        <v>17.142343360649427</v>
      </c>
      <c r="G13" s="78">
        <v>115672</v>
      </c>
      <c r="H13" s="78">
        <v>27760023.559999999</v>
      </c>
      <c r="I13" s="78">
        <v>25827</v>
      </c>
      <c r="J13" s="77">
        <v>94.8</v>
      </c>
      <c r="K13" s="77">
        <v>2182.84</v>
      </c>
      <c r="L13" s="77">
        <v>585.70000000000005</v>
      </c>
      <c r="M13" s="37">
        <f t="shared" si="1"/>
        <v>272.68908997780431</v>
      </c>
      <c r="N13" s="143">
        <f t="shared" si="2"/>
        <v>35.958626865043577</v>
      </c>
    </row>
    <row r="14" spans="1:14" s="62" customFormat="1">
      <c r="A14" s="198"/>
      <c r="B14" s="170" t="s">
        <v>27</v>
      </c>
      <c r="C14" s="80">
        <v>-3.69</v>
      </c>
      <c r="D14" s="80">
        <v>-65.459999999999994</v>
      </c>
      <c r="E14" s="78">
        <v>564.72</v>
      </c>
      <c r="F14" s="141">
        <f t="shared" si="0"/>
        <v>-111.59158521036974</v>
      </c>
      <c r="G14" s="78">
        <v>-47</v>
      </c>
      <c r="H14" s="78">
        <v>101807.09</v>
      </c>
      <c r="I14" s="78">
        <v>68</v>
      </c>
      <c r="J14" s="82">
        <v>73.87</v>
      </c>
      <c r="K14" s="77">
        <v>262.23</v>
      </c>
      <c r="L14" s="77">
        <v>419.92</v>
      </c>
      <c r="M14" s="37">
        <f t="shared" si="1"/>
        <v>-37.55239093160602</v>
      </c>
      <c r="N14" s="143">
        <f t="shared" si="2"/>
        <v>-4.8930170780804634</v>
      </c>
    </row>
    <row r="15" spans="1:14" s="62" customFormat="1">
      <c r="A15" s="198"/>
      <c r="B15" s="18" t="s">
        <v>28</v>
      </c>
      <c r="C15" s="80">
        <v>25.96</v>
      </c>
      <c r="D15" s="80">
        <v>81.11</v>
      </c>
      <c r="E15" s="81">
        <v>21.42</v>
      </c>
      <c r="F15" s="141">
        <f t="shared" si="0"/>
        <v>278.66479925303452</v>
      </c>
      <c r="G15" s="81">
        <v>23</v>
      </c>
      <c r="H15" s="81">
        <v>23971.41</v>
      </c>
      <c r="I15" s="81">
        <v>1</v>
      </c>
      <c r="J15" s="82">
        <v>0</v>
      </c>
      <c r="K15" s="77">
        <v>3.68</v>
      </c>
      <c r="L15" s="77">
        <v>0</v>
      </c>
      <c r="M15" s="37"/>
      <c r="N15" s="143">
        <f t="shared" si="2"/>
        <v>64.598218592821581</v>
      </c>
    </row>
    <row r="16" spans="1:14" s="62" customFormat="1">
      <c r="A16" s="198"/>
      <c r="B16" s="18" t="s">
        <v>29</v>
      </c>
      <c r="C16" s="80">
        <v>7.39</v>
      </c>
      <c r="D16" s="80">
        <v>20.010000000000002</v>
      </c>
      <c r="E16" s="81">
        <v>6.13</v>
      </c>
      <c r="F16" s="141">
        <f t="shared" si="0"/>
        <v>226.42740619902125</v>
      </c>
      <c r="G16" s="81">
        <v>4</v>
      </c>
      <c r="H16" s="81">
        <v>7462.68</v>
      </c>
      <c r="I16" s="81">
        <v>0</v>
      </c>
      <c r="J16" s="82"/>
      <c r="K16" s="77"/>
      <c r="L16" s="77">
        <v>0</v>
      </c>
      <c r="M16" s="37" t="e">
        <f>(K16-L16)/L16*100</f>
        <v>#DIV/0!</v>
      </c>
      <c r="N16" s="143">
        <f t="shared" si="2"/>
        <v>46.249214156281198</v>
      </c>
    </row>
    <row r="17" spans="1:14" s="62" customFormat="1">
      <c r="A17" s="198"/>
      <c r="B17" s="18" t="s">
        <v>30</v>
      </c>
      <c r="C17" s="80">
        <v>-37.04</v>
      </c>
      <c r="D17" s="80">
        <v>-166.58</v>
      </c>
      <c r="E17" s="81">
        <v>537.16999999999996</v>
      </c>
      <c r="F17" s="141">
        <f t="shared" si="0"/>
        <v>-131.01066701416684</v>
      </c>
      <c r="G17" s="81">
        <v>-74</v>
      </c>
      <c r="H17" s="81">
        <v>70373</v>
      </c>
      <c r="I17" s="81">
        <v>67</v>
      </c>
      <c r="J17" s="82">
        <v>73.87</v>
      </c>
      <c r="K17" s="77">
        <v>258.55</v>
      </c>
      <c r="L17" s="77">
        <v>419.92</v>
      </c>
      <c r="M17" s="37">
        <f t="shared" si="1"/>
        <v>-38.428748333015811</v>
      </c>
      <c r="N17" s="143">
        <f t="shared" si="2"/>
        <v>-15.043179202699458</v>
      </c>
    </row>
    <row r="18" spans="1:14" s="62" customFormat="1" ht="14.25" thickBot="1">
      <c r="A18" s="199"/>
      <c r="B18" s="19" t="s">
        <v>31</v>
      </c>
      <c r="C18" s="20">
        <f>C6+C8+C9+C10+C11+C12+C13+C14</f>
        <v>3244.1600000000008</v>
      </c>
      <c r="D18" s="20">
        <f t="shared" ref="D18:L18" si="3">D6+D8+D9+D10+D11+D12+D13+D14</f>
        <v>20858.18</v>
      </c>
      <c r="E18" s="20">
        <f t="shared" si="3"/>
        <v>21997.72</v>
      </c>
      <c r="F18" s="138">
        <f t="shared" si="0"/>
        <v>-5.1802641364650555</v>
      </c>
      <c r="G18" s="20">
        <f t="shared" si="3"/>
        <v>212420</v>
      </c>
      <c r="H18" s="20">
        <f t="shared" si="3"/>
        <v>37882841.850000001</v>
      </c>
      <c r="I18" s="20">
        <f t="shared" si="3"/>
        <v>42347</v>
      </c>
      <c r="J18" s="20">
        <f t="shared" si="3"/>
        <v>2845.4999999999995</v>
      </c>
      <c r="K18" s="20">
        <f t="shared" si="3"/>
        <v>14809.77</v>
      </c>
      <c r="L18" s="20">
        <f t="shared" si="3"/>
        <v>8041.77</v>
      </c>
      <c r="M18" s="20">
        <f t="shared" si="1"/>
        <v>84.160576589482162</v>
      </c>
      <c r="N18" s="144">
        <f t="shared" si="2"/>
        <v>37.059096251900421</v>
      </c>
    </row>
    <row r="19" spans="1:14" s="61" customFormat="1" ht="14.25" thickTop="1">
      <c r="A19" s="206" t="s">
        <v>32</v>
      </c>
      <c r="B19" s="22" t="s">
        <v>19</v>
      </c>
      <c r="C19" s="25">
        <v>863.16585199999997</v>
      </c>
      <c r="D19" s="25">
        <v>4078.5557589999999</v>
      </c>
      <c r="E19" s="24">
        <v>4534.92</v>
      </c>
      <c r="F19" s="145">
        <f t="shared" si="0"/>
        <v>-10.063336089721544</v>
      </c>
      <c r="G19" s="24">
        <v>22171</v>
      </c>
      <c r="H19" s="24">
        <v>2513334.2664000001</v>
      </c>
      <c r="I19" s="24">
        <v>2539</v>
      </c>
      <c r="J19" s="24">
        <v>500.43485800000002</v>
      </c>
      <c r="K19" s="24">
        <v>2468.4145960000001</v>
      </c>
      <c r="L19" s="26">
        <v>1753.41</v>
      </c>
      <c r="M19" s="113">
        <f t="shared" ref="M19:M31" si="4">(K19-L19)/L19*100</f>
        <v>40.777946743773555</v>
      </c>
      <c r="N19" s="146">
        <f t="shared" ref="N19:N27" si="5">D19/D327*100</f>
        <v>12.851374436102434</v>
      </c>
    </row>
    <row r="20" spans="1:14" s="61" customFormat="1">
      <c r="A20" s="198"/>
      <c r="B20" s="170" t="s">
        <v>20</v>
      </c>
      <c r="C20" s="25">
        <v>144.232561</v>
      </c>
      <c r="D20" s="25">
        <v>697.63449700000001</v>
      </c>
      <c r="E20" s="24">
        <v>940.86</v>
      </c>
      <c r="F20" s="141">
        <f t="shared" si="0"/>
        <v>-25.85140222774908</v>
      </c>
      <c r="G20" s="24">
        <v>5409</v>
      </c>
      <c r="H20" s="24">
        <v>108035.6</v>
      </c>
      <c r="I20" s="24">
        <v>1001</v>
      </c>
      <c r="J20" s="24">
        <v>115.032096</v>
      </c>
      <c r="K20" s="24">
        <v>680.552235</v>
      </c>
      <c r="L20" s="26">
        <v>550.42999999999995</v>
      </c>
      <c r="M20" s="37">
        <f t="shared" si="4"/>
        <v>23.640105917192024</v>
      </c>
      <c r="N20" s="143">
        <f t="shared" si="5"/>
        <v>9.911515420212222</v>
      </c>
    </row>
    <row r="21" spans="1:14" s="61" customFormat="1">
      <c r="A21" s="198"/>
      <c r="B21" s="170" t="s">
        <v>21</v>
      </c>
      <c r="C21" s="25">
        <v>5.452922</v>
      </c>
      <c r="D21" s="25">
        <v>43.249330999999998</v>
      </c>
      <c r="E21" s="24">
        <v>39.86</v>
      </c>
      <c r="F21" s="141">
        <f t="shared" si="0"/>
        <v>8.5030883090817824</v>
      </c>
      <c r="G21" s="24">
        <v>61</v>
      </c>
      <c r="H21" s="24">
        <v>89875.210521000001</v>
      </c>
      <c r="I21" s="24">
        <v>4</v>
      </c>
      <c r="J21" s="24">
        <v>1.0435380000000101</v>
      </c>
      <c r="K21" s="24">
        <v>17.24953</v>
      </c>
      <c r="L21" s="26">
        <v>5.68</v>
      </c>
      <c r="M21" s="37">
        <f t="shared" si="4"/>
        <v>203.68890845070422</v>
      </c>
      <c r="N21" s="143">
        <f t="shared" si="5"/>
        <v>1.9251956666381089</v>
      </c>
    </row>
    <row r="22" spans="1:14" s="61" customFormat="1">
      <c r="A22" s="198"/>
      <c r="B22" s="170" t="s">
        <v>22</v>
      </c>
      <c r="C22" s="25">
        <v>8.3659859999999995</v>
      </c>
      <c r="D22" s="25">
        <v>33.121535999999999</v>
      </c>
      <c r="E22" s="24">
        <v>32.81</v>
      </c>
      <c r="F22" s="141">
        <f t="shared" si="0"/>
        <v>0.94951539164887744</v>
      </c>
      <c r="G22" s="24">
        <v>2480</v>
      </c>
      <c r="H22" s="24">
        <v>163180.86850000001</v>
      </c>
      <c r="I22" s="24">
        <v>43</v>
      </c>
      <c r="J22" s="24">
        <v>1.68435</v>
      </c>
      <c r="K22" s="24">
        <v>17.373977</v>
      </c>
      <c r="L22" s="26">
        <v>3.95</v>
      </c>
      <c r="M22" s="37">
        <f t="shared" si="4"/>
        <v>339.8475189873418</v>
      </c>
      <c r="N22" s="143">
        <f t="shared" si="5"/>
        <v>5.8643139506950721</v>
      </c>
    </row>
    <row r="23" spans="1:14" s="61" customFormat="1">
      <c r="A23" s="198"/>
      <c r="B23" s="170" t="s">
        <v>23</v>
      </c>
      <c r="C23" s="25">
        <v>3.4443329999999999</v>
      </c>
      <c r="D23" s="25">
        <v>9.4535990000000005</v>
      </c>
      <c r="E23" s="24">
        <v>5.04</v>
      </c>
      <c r="F23" s="141">
        <f t="shared" si="0"/>
        <v>87.571408730158737</v>
      </c>
      <c r="G23" s="24">
        <v>599</v>
      </c>
      <c r="H23" s="24">
        <v>20971.400000000001</v>
      </c>
      <c r="I23" s="24"/>
      <c r="J23" s="24"/>
      <c r="K23" s="24"/>
      <c r="L23" s="26"/>
      <c r="M23" s="37" t="e">
        <f t="shared" si="4"/>
        <v>#DIV/0!</v>
      </c>
      <c r="N23" s="143">
        <f t="shared" si="5"/>
        <v>5.7935354981802485</v>
      </c>
    </row>
    <row r="24" spans="1:14" s="61" customFormat="1">
      <c r="A24" s="198"/>
      <c r="B24" s="170" t="s">
        <v>24</v>
      </c>
      <c r="C24" s="25">
        <v>25.401237999999999</v>
      </c>
      <c r="D24" s="25">
        <v>174.73538400000001</v>
      </c>
      <c r="E24" s="24">
        <v>117.34</v>
      </c>
      <c r="F24" s="141">
        <f t="shared" si="0"/>
        <v>48.913741264700874</v>
      </c>
      <c r="G24" s="24">
        <v>256</v>
      </c>
      <c r="H24" s="24"/>
      <c r="I24" s="24">
        <v>54</v>
      </c>
      <c r="J24" s="24">
        <v>4.0734500000000002</v>
      </c>
      <c r="K24" s="24">
        <v>23.932600000000001</v>
      </c>
      <c r="L24" s="26">
        <v>30.47</v>
      </c>
      <c r="M24" s="37">
        <f t="shared" si="4"/>
        <v>-21.455201837873314</v>
      </c>
      <c r="N24" s="143">
        <f t="shared" si="5"/>
        <v>4.259361767490585</v>
      </c>
    </row>
    <row r="25" spans="1:14" s="61" customFormat="1">
      <c r="A25" s="198"/>
      <c r="B25" s="170" t="s">
        <v>25</v>
      </c>
      <c r="C25" s="24">
        <v>0.18959999999999999</v>
      </c>
      <c r="D25" s="24">
        <v>19.09862</v>
      </c>
      <c r="E25" s="24">
        <v>3.62</v>
      </c>
      <c r="F25" s="141">
        <f t="shared" si="0"/>
        <v>427.58618784530381</v>
      </c>
      <c r="G25" s="26">
        <v>13</v>
      </c>
      <c r="H25" s="26">
        <v>923.61099999999999</v>
      </c>
      <c r="I25" s="26">
        <v>3</v>
      </c>
      <c r="J25" s="26">
        <v>11.116875</v>
      </c>
      <c r="K25" s="26">
        <v>11.548875000000001</v>
      </c>
      <c r="L25" s="26"/>
      <c r="M25" s="37"/>
      <c r="N25" s="143">
        <f t="shared" si="5"/>
        <v>0.40468016346142494</v>
      </c>
    </row>
    <row r="26" spans="1:14" s="62" customFormat="1">
      <c r="A26" s="198"/>
      <c r="B26" s="170" t="s">
        <v>26</v>
      </c>
      <c r="C26" s="24">
        <v>83.37</v>
      </c>
      <c r="D26" s="24">
        <v>5169.4799999999996</v>
      </c>
      <c r="E26" s="24">
        <v>4831.6400000000003</v>
      </c>
      <c r="F26" s="141">
        <f t="shared" si="0"/>
        <v>6.9922427995463066</v>
      </c>
      <c r="G26" s="24">
        <v>68012</v>
      </c>
      <c r="H26" s="24">
        <v>22565461.220000301</v>
      </c>
      <c r="I26" s="24">
        <v>4295</v>
      </c>
      <c r="J26" s="24">
        <v>10.854945000000001</v>
      </c>
      <c r="K26" s="24">
        <v>1345.694238</v>
      </c>
      <c r="L26" s="26">
        <v>41.42</v>
      </c>
      <c r="M26" s="37">
        <f t="shared" si="4"/>
        <v>3148.8996571704492</v>
      </c>
      <c r="N26" s="143">
        <f t="shared" si="5"/>
        <v>45.294201366058836</v>
      </c>
    </row>
    <row r="27" spans="1:14" s="62" customFormat="1">
      <c r="A27" s="198"/>
      <c r="B27" s="170" t="s">
        <v>27</v>
      </c>
      <c r="C27" s="149">
        <v>2.0299999999999998</v>
      </c>
      <c r="D27" s="149">
        <v>2.14</v>
      </c>
      <c r="E27" s="24">
        <v>3.27</v>
      </c>
      <c r="F27" s="141">
        <f t="shared" si="0"/>
        <v>-34.556574923547394</v>
      </c>
      <c r="G27" s="24">
        <v>2</v>
      </c>
      <c r="H27" s="24">
        <v>307.07</v>
      </c>
      <c r="I27" s="24"/>
      <c r="J27" s="24"/>
      <c r="K27" s="24"/>
      <c r="L27" s="24"/>
      <c r="M27" s="37"/>
      <c r="N27" s="143">
        <f t="shared" si="5"/>
        <v>0.15996114492960883</v>
      </c>
    </row>
    <row r="28" spans="1:14" s="62" customFormat="1">
      <c r="A28" s="198"/>
      <c r="B28" s="18" t="s">
        <v>28</v>
      </c>
      <c r="C28" s="46">
        <v>2.0339619999999998</v>
      </c>
      <c r="D28" s="46">
        <v>2.0339619999999998</v>
      </c>
      <c r="E28" s="46"/>
      <c r="F28" s="141"/>
      <c r="G28" s="46">
        <v>1</v>
      </c>
      <c r="H28" s="46">
        <v>77.8</v>
      </c>
      <c r="I28" s="46"/>
      <c r="J28" s="46"/>
      <c r="K28" s="46"/>
      <c r="L28" s="46"/>
      <c r="M28" s="37"/>
      <c r="N28" s="143"/>
    </row>
    <row r="29" spans="1:14" s="62" customFormat="1">
      <c r="A29" s="198"/>
      <c r="B29" s="18" t="s">
        <v>29</v>
      </c>
      <c r="C29" s="46"/>
      <c r="D29" s="46">
        <v>0.10814799999999999</v>
      </c>
      <c r="E29" s="46"/>
      <c r="F29" s="141" t="e">
        <f>(D29-E29)/E29*100</f>
        <v>#DIV/0!</v>
      </c>
      <c r="G29" s="46">
        <v>1</v>
      </c>
      <c r="H29" s="46">
        <v>229.273799</v>
      </c>
      <c r="I29" s="46"/>
      <c r="J29" s="46"/>
      <c r="K29" s="46"/>
      <c r="L29" s="46"/>
      <c r="M29" s="37"/>
      <c r="N29" s="143">
        <f>D29/D337*100</f>
        <v>0.24996301911911536</v>
      </c>
    </row>
    <row r="30" spans="1:14" s="62" customFormat="1">
      <c r="A30" s="198"/>
      <c r="B30" s="18" t="s">
        <v>30</v>
      </c>
      <c r="C30" s="149"/>
      <c r="D30" s="149"/>
      <c r="E30" s="46">
        <v>3.27</v>
      </c>
      <c r="F30" s="141"/>
      <c r="G30" s="46"/>
      <c r="H30" s="24"/>
      <c r="I30" s="46"/>
      <c r="J30" s="46"/>
      <c r="K30" s="46"/>
      <c r="L30" s="46"/>
      <c r="M30" s="37"/>
      <c r="N30" s="143">
        <f>D30/D338*100</f>
        <v>0</v>
      </c>
    </row>
    <row r="31" spans="1:14" s="62" customFormat="1" ht="14.25" thickBot="1">
      <c r="A31" s="199"/>
      <c r="B31" s="19" t="s">
        <v>31</v>
      </c>
      <c r="C31" s="20">
        <f>C19+C21+C22+C23+C24+C25+C26+C27</f>
        <v>991.41993100000002</v>
      </c>
      <c r="D31" s="20">
        <f>D19+D21+D22+D23+D24+D25+D26+D27</f>
        <v>9529.8342289999982</v>
      </c>
      <c r="E31" s="20">
        <f>E19+E21+E22+E23+E24+E25+E26+E27</f>
        <v>9568.5</v>
      </c>
      <c r="F31" s="138">
        <f t="shared" ref="F31:F37" si="6">(D31-E31)/E31*100</f>
        <v>-0.40409438260962294</v>
      </c>
      <c r="G31" s="20">
        <f t="shared" ref="G31:L31" si="7">G19+G21+G22+G23+G24+G25+G26+G27</f>
        <v>93594</v>
      </c>
      <c r="H31" s="20">
        <f t="shared" si="7"/>
        <v>25354053.646421302</v>
      </c>
      <c r="I31" s="20">
        <f t="shared" si="7"/>
        <v>6938</v>
      </c>
      <c r="J31" s="20">
        <f t="shared" si="7"/>
        <v>529.20801600000004</v>
      </c>
      <c r="K31" s="20">
        <f t="shared" si="7"/>
        <v>3884.2138160000004</v>
      </c>
      <c r="L31" s="20">
        <f t="shared" si="7"/>
        <v>1834.9300000000003</v>
      </c>
      <c r="M31" s="20">
        <f t="shared" si="4"/>
        <v>111.68185249573553</v>
      </c>
      <c r="N31" s="144">
        <f>D31/D339*100</f>
        <v>16.931824538726108</v>
      </c>
    </row>
    <row r="32" spans="1:14" s="61" customFormat="1" ht="14.25" thickTop="1">
      <c r="A32" s="206" t="s">
        <v>33</v>
      </c>
      <c r="B32" s="170" t="s">
        <v>19</v>
      </c>
      <c r="C32" s="106">
        <v>1431.5638759999983</v>
      </c>
      <c r="D32" s="106">
        <v>7488.8675099999991</v>
      </c>
      <c r="E32" s="97">
        <v>8827.5402569999987</v>
      </c>
      <c r="F32" s="38">
        <f t="shared" si="6"/>
        <v>-15.164731148503897</v>
      </c>
      <c r="G32" s="78">
        <v>54890</v>
      </c>
      <c r="H32" s="106">
        <v>5817292.68188</v>
      </c>
      <c r="I32" s="78">
        <v>5677</v>
      </c>
      <c r="J32" s="106">
        <v>1020.4888240000005</v>
      </c>
      <c r="K32" s="106">
        <v>4926.870304</v>
      </c>
      <c r="L32" s="106">
        <v>4498.6400359999998</v>
      </c>
      <c r="M32" s="37">
        <f t="shared" ref="M32:M40" si="8">(K32-L32)/L32*100</f>
        <v>9.5191049866875872</v>
      </c>
      <c r="N32" s="143">
        <f t="shared" ref="N32:N37" si="9">D32/D327*100</f>
        <v>23.597137359467951</v>
      </c>
    </row>
    <row r="33" spans="1:14" s="61" customFormat="1">
      <c r="A33" s="198"/>
      <c r="B33" s="170" t="s">
        <v>20</v>
      </c>
      <c r="C33" s="106">
        <v>271.62668799999983</v>
      </c>
      <c r="D33" s="106">
        <v>1840.6904329999998</v>
      </c>
      <c r="E33" s="97">
        <v>1463.861144</v>
      </c>
      <c r="F33" s="38">
        <f t="shared" si="6"/>
        <v>25.742147098072017</v>
      </c>
      <c r="G33" s="78">
        <v>21805</v>
      </c>
      <c r="H33" s="106">
        <v>37.7804</v>
      </c>
      <c r="I33" s="78">
        <v>2273</v>
      </c>
      <c r="J33" s="106">
        <v>223.306691</v>
      </c>
      <c r="K33" s="106">
        <v>1197.933657</v>
      </c>
      <c r="L33" s="106">
        <v>1383.2874589999999</v>
      </c>
      <c r="M33" s="37">
        <f t="shared" si="8"/>
        <v>-13.399514381052441</v>
      </c>
      <c r="N33" s="143">
        <f t="shared" si="9"/>
        <v>26.151275042978</v>
      </c>
    </row>
    <row r="34" spans="1:14" s="61" customFormat="1">
      <c r="A34" s="198"/>
      <c r="B34" s="170" t="s">
        <v>21</v>
      </c>
      <c r="C34" s="106">
        <v>14.783361999999983</v>
      </c>
      <c r="D34" s="106">
        <v>131.43764899999999</v>
      </c>
      <c r="E34" s="97">
        <v>114.67769299999999</v>
      </c>
      <c r="F34" s="38">
        <f t="shared" si="6"/>
        <v>14.614835336807833</v>
      </c>
      <c r="G34" s="78">
        <v>149</v>
      </c>
      <c r="H34" s="106">
        <v>298735.96205100004</v>
      </c>
      <c r="I34" s="78">
        <v>80</v>
      </c>
      <c r="J34" s="106">
        <v>13.513625000000001</v>
      </c>
      <c r="K34" s="106">
        <v>21.060866000000001</v>
      </c>
      <c r="L34" s="106">
        <v>6.3846150000000002</v>
      </c>
      <c r="M34" s="37">
        <f t="shared" si="8"/>
        <v>229.86900541379552</v>
      </c>
      <c r="N34" s="143">
        <f t="shared" si="9"/>
        <v>5.850800149669384</v>
      </c>
    </row>
    <row r="35" spans="1:14" s="61" customFormat="1">
      <c r="A35" s="198"/>
      <c r="B35" s="170" t="s">
        <v>22</v>
      </c>
      <c r="C35" s="106">
        <v>36.699410999999998</v>
      </c>
      <c r="D35" s="106">
        <v>62.059782999999996</v>
      </c>
      <c r="E35" s="97">
        <v>65.654794999999993</v>
      </c>
      <c r="F35" s="38">
        <f t="shared" si="6"/>
        <v>-5.4756274846338302</v>
      </c>
      <c r="G35" s="78">
        <v>5438</v>
      </c>
      <c r="H35" s="106">
        <v>430288.74</v>
      </c>
      <c r="I35" s="78">
        <v>432</v>
      </c>
      <c r="J35" s="106">
        <v>0.92321199999999948</v>
      </c>
      <c r="K35" s="106">
        <v>17.164535999999998</v>
      </c>
      <c r="L35" s="106">
        <v>5.9890989999999995</v>
      </c>
      <c r="M35" s="37">
        <f t="shared" si="8"/>
        <v>186.59629770688377</v>
      </c>
      <c r="N35" s="143">
        <f t="shared" si="9"/>
        <v>10.987958143728868</v>
      </c>
    </row>
    <row r="36" spans="1:14" s="61" customFormat="1">
      <c r="A36" s="198"/>
      <c r="B36" s="170" t="s">
        <v>23</v>
      </c>
      <c r="C36" s="106">
        <v>1.8783919999999981</v>
      </c>
      <c r="D36" s="106">
        <v>43.684546999999995</v>
      </c>
      <c r="E36" s="97">
        <v>20.237676</v>
      </c>
      <c r="F36" s="38">
        <f t="shared" si="6"/>
        <v>115.85752731687174</v>
      </c>
      <c r="G36" s="78">
        <v>976</v>
      </c>
      <c r="H36" s="106">
        <v>82737.974020000009</v>
      </c>
      <c r="I36" s="78">
        <v>2</v>
      </c>
      <c r="J36" s="106">
        <v>3.8870000000000071E-2</v>
      </c>
      <c r="K36" s="106">
        <v>0.64291200000000004</v>
      </c>
      <c r="L36" s="106">
        <v>2.759458</v>
      </c>
      <c r="M36" s="37">
        <f t="shared" si="8"/>
        <v>-76.701511673669259</v>
      </c>
      <c r="N36" s="143">
        <f t="shared" si="9"/>
        <v>26.771600293858821</v>
      </c>
    </row>
    <row r="37" spans="1:14" s="61" customFormat="1">
      <c r="A37" s="198"/>
      <c r="B37" s="170" t="s">
        <v>24</v>
      </c>
      <c r="C37" s="106">
        <v>280.36723299999994</v>
      </c>
      <c r="D37" s="106">
        <v>564.08570999999995</v>
      </c>
      <c r="E37" s="97">
        <v>264.73208399999999</v>
      </c>
      <c r="F37" s="38">
        <f t="shared" si="6"/>
        <v>113.07795469173278</v>
      </c>
      <c r="G37" s="78">
        <v>2145</v>
      </c>
      <c r="H37" s="106">
        <v>497571.73175600002</v>
      </c>
      <c r="I37" s="78">
        <v>72</v>
      </c>
      <c r="J37" s="106">
        <v>10.298054000000008</v>
      </c>
      <c r="K37" s="106">
        <v>123.000803</v>
      </c>
      <c r="L37" s="106">
        <v>147.879459</v>
      </c>
      <c r="M37" s="37">
        <f t="shared" si="8"/>
        <v>-16.823604960578056</v>
      </c>
      <c r="N37" s="143">
        <f t="shared" si="9"/>
        <v>13.750192157770295</v>
      </c>
    </row>
    <row r="38" spans="1:14" s="61" customFormat="1">
      <c r="A38" s="198"/>
      <c r="B38" s="170" t="s">
        <v>25</v>
      </c>
      <c r="C38" s="106">
        <v>0</v>
      </c>
      <c r="D38" s="106">
        <v>0</v>
      </c>
      <c r="E38" s="97">
        <v>0</v>
      </c>
      <c r="F38" s="38"/>
      <c r="G38" s="80"/>
      <c r="H38" s="106">
        <v>0</v>
      </c>
      <c r="I38" s="80">
        <v>0</v>
      </c>
      <c r="J38" s="106">
        <v>0</v>
      </c>
      <c r="K38" s="106">
        <v>0</v>
      </c>
      <c r="L38" s="106">
        <v>0</v>
      </c>
      <c r="M38" s="37"/>
      <c r="N38" s="143"/>
    </row>
    <row r="39" spans="1:14" s="62" customFormat="1">
      <c r="A39" s="198"/>
      <c r="B39" s="170" t="s">
        <v>26</v>
      </c>
      <c r="C39" s="106">
        <v>247.05093800000191</v>
      </c>
      <c r="D39" s="106">
        <v>1027.6544110000016</v>
      </c>
      <c r="E39" s="97">
        <v>841.96701100000143</v>
      </c>
      <c r="F39" s="38">
        <f>(D39-E39)/E39*100</f>
        <v>22.053999452954791</v>
      </c>
      <c r="G39" s="78">
        <v>61032</v>
      </c>
      <c r="H39" s="106">
        <v>14733879.640000001</v>
      </c>
      <c r="I39" s="78">
        <v>127</v>
      </c>
      <c r="J39" s="106">
        <v>48.942479999999506</v>
      </c>
      <c r="K39" s="106">
        <v>227.12104399999976</v>
      </c>
      <c r="L39" s="106">
        <v>151.72659199999973</v>
      </c>
      <c r="M39" s="37">
        <f t="shared" si="8"/>
        <v>49.690994179846975</v>
      </c>
      <c r="N39" s="143">
        <f>D39/D334*100</f>
        <v>9.0041524150499974</v>
      </c>
    </row>
    <row r="40" spans="1:14" s="62" customFormat="1">
      <c r="A40" s="198"/>
      <c r="B40" s="170" t="s">
        <v>27</v>
      </c>
      <c r="C40" s="106">
        <v>26.005750000000006</v>
      </c>
      <c r="D40" s="106">
        <v>73.255994000000001</v>
      </c>
      <c r="E40" s="97">
        <v>249.37571299999999</v>
      </c>
      <c r="F40" s="38">
        <f>(D40-E40)/E40*100</f>
        <v>-70.624246796639724</v>
      </c>
      <c r="G40" s="78">
        <v>8643</v>
      </c>
      <c r="H40" s="106">
        <v>42150.004999999997</v>
      </c>
      <c r="I40" s="78">
        <v>1</v>
      </c>
      <c r="J40" s="106">
        <v>-2.4441670000000002</v>
      </c>
      <c r="K40" s="106">
        <v>-5.2296990000000001</v>
      </c>
      <c r="L40" s="106">
        <v>3.584546</v>
      </c>
      <c r="M40" s="37">
        <f t="shared" si="8"/>
        <v>-245.89571454795109</v>
      </c>
      <c r="N40" s="143">
        <f>D40/D335*100</f>
        <v>5.4757535856058661</v>
      </c>
    </row>
    <row r="41" spans="1:14" s="62" customFormat="1">
      <c r="A41" s="198"/>
      <c r="B41" s="18" t="s">
        <v>28</v>
      </c>
      <c r="C41" s="106">
        <v>18.801099000000001</v>
      </c>
      <c r="D41" s="106">
        <v>27.432076000000002</v>
      </c>
      <c r="E41" s="97">
        <v>108.32896100000001</v>
      </c>
      <c r="F41" s="38"/>
      <c r="G41" s="78">
        <v>8</v>
      </c>
      <c r="H41" s="106">
        <v>17134.240000000002</v>
      </c>
      <c r="I41" s="81">
        <v>0</v>
      </c>
      <c r="J41" s="106">
        <v>0</v>
      </c>
      <c r="K41" s="106"/>
      <c r="L41" s="106"/>
      <c r="M41" s="37"/>
      <c r="N41" s="143"/>
    </row>
    <row r="42" spans="1:14" s="62" customFormat="1">
      <c r="A42" s="198"/>
      <c r="B42" s="18" t="s">
        <v>29</v>
      </c>
      <c r="C42" s="106">
        <v>0</v>
      </c>
      <c r="D42" s="106">
        <v>0</v>
      </c>
      <c r="E42" s="97"/>
      <c r="F42" s="38" t="e">
        <f>(D42-E42)/E42*100</f>
        <v>#DIV/0!</v>
      </c>
      <c r="G42" s="78">
        <v>0</v>
      </c>
      <c r="H42" s="106">
        <v>0</v>
      </c>
      <c r="I42" s="81">
        <v>0</v>
      </c>
      <c r="J42" s="106">
        <v>0</v>
      </c>
      <c r="K42" s="106"/>
      <c r="L42" s="106"/>
      <c r="M42" s="37" t="e">
        <f>(K42-L42)/L42*100</f>
        <v>#DIV/0!</v>
      </c>
      <c r="N42" s="143">
        <f>D42/D337*100</f>
        <v>0</v>
      </c>
    </row>
    <row r="43" spans="1:14" s="62" customFormat="1">
      <c r="A43" s="198"/>
      <c r="B43" s="18" t="s">
        <v>30</v>
      </c>
      <c r="C43" s="106">
        <v>-1.4150999999999999E-2</v>
      </c>
      <c r="D43" s="106">
        <v>0</v>
      </c>
      <c r="E43" s="97">
        <v>0</v>
      </c>
      <c r="F43" s="38"/>
      <c r="G43" s="78">
        <v>1</v>
      </c>
      <c r="H43" s="106">
        <v>15.73</v>
      </c>
      <c r="I43" s="81">
        <v>0</v>
      </c>
      <c r="J43" s="106">
        <v>0</v>
      </c>
      <c r="K43" s="106">
        <v>0</v>
      </c>
      <c r="L43" s="106">
        <v>0</v>
      </c>
      <c r="M43" s="37" t="e">
        <f>(K43-L43)/L43*100</f>
        <v>#DIV/0!</v>
      </c>
      <c r="N43" s="143"/>
    </row>
    <row r="44" spans="1:14" s="62" customFormat="1" ht="14.25" thickBot="1">
      <c r="A44" s="199"/>
      <c r="B44" s="19" t="s">
        <v>31</v>
      </c>
      <c r="C44" s="20">
        <f t="shared" ref="C44:L44" si="10">C32+C34+C35+C36+C37+C38+C39+C40</f>
        <v>2038.3489620000003</v>
      </c>
      <c r="D44" s="20">
        <f t="shared" si="10"/>
        <v>9391.045603999999</v>
      </c>
      <c r="E44" s="20">
        <f t="shared" si="10"/>
        <v>10384.185228999999</v>
      </c>
      <c r="F44" s="138">
        <f>(D44-E44)/E44*100</f>
        <v>-9.5639629214861319</v>
      </c>
      <c r="G44" s="20">
        <f t="shared" si="10"/>
        <v>133273</v>
      </c>
      <c r="H44" s="20">
        <f t="shared" si="10"/>
        <v>21902656.734707002</v>
      </c>
      <c r="I44" s="20">
        <f t="shared" si="10"/>
        <v>6391</v>
      </c>
      <c r="J44" s="20">
        <f t="shared" si="10"/>
        <v>1091.760898</v>
      </c>
      <c r="K44" s="20">
        <f t="shared" si="10"/>
        <v>5310.6307659999993</v>
      </c>
      <c r="L44" s="20">
        <f t="shared" si="10"/>
        <v>4816.9638050000003</v>
      </c>
      <c r="M44" s="20">
        <f t="shared" ref="M44" si="11">(K44-L44)/L44*100</f>
        <v>10.248508832214466</v>
      </c>
      <c r="N44" s="144">
        <f>D44/D339*100</f>
        <v>16.685236341072056</v>
      </c>
    </row>
    <row r="45" spans="1:14" s="61" customFormat="1" ht="14.25" thickTop="1">
      <c r="A45" s="66"/>
      <c r="B45" s="9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6" spans="1:14" s="61" customFormat="1">
      <c r="A46" s="66"/>
      <c r="B46" s="9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8" spans="1:14" s="61" customFormat="1" ht="18.75">
      <c r="A48" s="200" t="str">
        <f>A1</f>
        <v>2021年1-5月丹东市财产保险业务统计表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</row>
    <row r="49" spans="1:14" s="61" customFormat="1" ht="14.25" thickBot="1">
      <c r="B49" s="63" t="s">
        <v>0</v>
      </c>
      <c r="C49" s="62"/>
      <c r="D49" s="62"/>
      <c r="F49" s="62"/>
      <c r="G49" s="79" t="str">
        <f>G2</f>
        <v>（2021年1-5月）</v>
      </c>
      <c r="H49" s="62"/>
      <c r="I49" s="62"/>
      <c r="J49" s="62"/>
      <c r="K49" s="62"/>
      <c r="L49" s="63" t="s">
        <v>1</v>
      </c>
    </row>
    <row r="50" spans="1:14">
      <c r="A50" s="197" t="s">
        <v>34</v>
      </c>
      <c r="B50" s="11" t="s">
        <v>3</v>
      </c>
      <c r="C50" s="208" t="s">
        <v>4</v>
      </c>
      <c r="D50" s="209"/>
      <c r="E50" s="209"/>
      <c r="F50" s="210"/>
      <c r="G50" s="201" t="s">
        <v>5</v>
      </c>
      <c r="H50" s="201"/>
      <c r="I50" s="201" t="s">
        <v>6</v>
      </c>
      <c r="J50" s="201"/>
      <c r="K50" s="201"/>
      <c r="L50" s="201"/>
      <c r="M50" s="201"/>
      <c r="N50" s="204" t="s">
        <v>7</v>
      </c>
    </row>
    <row r="51" spans="1:14">
      <c r="A51" s="198"/>
      <c r="B51" s="12" t="s">
        <v>8</v>
      </c>
      <c r="C51" s="211" t="s">
        <v>9</v>
      </c>
      <c r="D51" s="211" t="s">
        <v>10</v>
      </c>
      <c r="E51" s="211" t="s">
        <v>11</v>
      </c>
      <c r="F51" s="170" t="s">
        <v>12</v>
      </c>
      <c r="G51" s="203" t="s">
        <v>13</v>
      </c>
      <c r="H51" s="203" t="s">
        <v>14</v>
      </c>
      <c r="I51" s="170" t="s">
        <v>13</v>
      </c>
      <c r="J51" s="203" t="s">
        <v>15</v>
      </c>
      <c r="K51" s="203"/>
      <c r="L51" s="203"/>
      <c r="M51" s="170" t="s">
        <v>12</v>
      </c>
      <c r="N51" s="205"/>
    </row>
    <row r="52" spans="1:14">
      <c r="A52" s="198"/>
      <c r="B52" s="176" t="s">
        <v>16</v>
      </c>
      <c r="C52" s="212"/>
      <c r="D52" s="212"/>
      <c r="E52" s="212"/>
      <c r="F52" s="139" t="s">
        <v>17</v>
      </c>
      <c r="G52" s="203"/>
      <c r="H52" s="203"/>
      <c r="I52" s="39" t="s">
        <v>18</v>
      </c>
      <c r="J52" s="170" t="s">
        <v>9</v>
      </c>
      <c r="K52" s="170" t="s">
        <v>10</v>
      </c>
      <c r="L52" s="170" t="s">
        <v>11</v>
      </c>
      <c r="M52" s="170" t="s">
        <v>17</v>
      </c>
      <c r="N52" s="171" t="s">
        <v>17</v>
      </c>
    </row>
    <row r="53" spans="1:14">
      <c r="A53" s="198"/>
      <c r="B53" s="170" t="s">
        <v>19</v>
      </c>
      <c r="C53" s="77">
        <v>364.29219999999998</v>
      </c>
      <c r="D53" s="77">
        <v>1965.6065000000001</v>
      </c>
      <c r="E53" s="174">
        <v>2272.61</v>
      </c>
      <c r="F53" s="141">
        <f>(D53-E53)/E53*100</f>
        <v>-13.508851056714526</v>
      </c>
      <c r="G53" s="78">
        <v>11152</v>
      </c>
      <c r="H53" s="78">
        <v>1859049.11</v>
      </c>
      <c r="I53" s="78">
        <v>2279</v>
      </c>
      <c r="J53" s="78">
        <v>241.12690000000001</v>
      </c>
      <c r="K53" s="78">
        <v>1336.98</v>
      </c>
      <c r="L53" s="78">
        <v>1695.4163000000001</v>
      </c>
      <c r="M53" s="37">
        <f t="shared" ref="M53:M65" si="12">(K53-L53)/L53*100</f>
        <v>-21.141491915584393</v>
      </c>
      <c r="N53" s="143">
        <f t="shared" ref="N53:N65" si="13">D53/D327*100</f>
        <v>6.1935514967019429</v>
      </c>
    </row>
    <row r="54" spans="1:14">
      <c r="A54" s="198"/>
      <c r="B54" s="170" t="s">
        <v>20</v>
      </c>
      <c r="C54" s="78">
        <v>81.761399999999995</v>
      </c>
      <c r="D54" s="78">
        <v>429.67770000000002</v>
      </c>
      <c r="E54" s="78">
        <v>528.08209999999997</v>
      </c>
      <c r="F54" s="141">
        <f>(D54-E54)/E54*100</f>
        <v>-18.634299477297176</v>
      </c>
      <c r="G54" s="78">
        <v>3531</v>
      </c>
      <c r="H54" s="78">
        <v>70460</v>
      </c>
      <c r="I54" s="78">
        <v>888</v>
      </c>
      <c r="J54" s="78">
        <v>51.384</v>
      </c>
      <c r="K54" s="78">
        <v>392.76310000000001</v>
      </c>
      <c r="L54" s="78">
        <v>495.77159999999998</v>
      </c>
      <c r="M54" s="37">
        <f t="shared" si="12"/>
        <v>-20.77741040430714</v>
      </c>
      <c r="N54" s="143">
        <f t="shared" si="13"/>
        <v>6.1045678898979698</v>
      </c>
    </row>
    <row r="55" spans="1:14">
      <c r="A55" s="198"/>
      <c r="B55" s="170" t="s">
        <v>21</v>
      </c>
      <c r="C55" s="78">
        <v>20.0885</v>
      </c>
      <c r="D55" s="78">
        <v>141.5359</v>
      </c>
      <c r="E55" s="78">
        <v>142.52680000000001</v>
      </c>
      <c r="F55" s="141">
        <f>(D55-E55)/E55*100</f>
        <v>-0.69523766758252514</v>
      </c>
      <c r="G55" s="78">
        <v>182</v>
      </c>
      <c r="H55" s="78">
        <v>151308.14000000001</v>
      </c>
      <c r="I55" s="78">
        <v>13</v>
      </c>
      <c r="J55" s="78">
        <v>0.38500000000000001</v>
      </c>
      <c r="K55" s="78">
        <v>27.470600000000001</v>
      </c>
      <c r="L55" s="78">
        <v>675.93380000000002</v>
      </c>
      <c r="M55" s="37">
        <f t="shared" si="12"/>
        <v>-95.935903782293479</v>
      </c>
      <c r="N55" s="143">
        <f t="shared" si="13"/>
        <v>6.3003125147467536</v>
      </c>
    </row>
    <row r="56" spans="1:14">
      <c r="A56" s="198"/>
      <c r="B56" s="170" t="s">
        <v>22</v>
      </c>
      <c r="C56" s="78">
        <v>6.6619000000000002</v>
      </c>
      <c r="D56" s="78">
        <v>28.864599999999999</v>
      </c>
      <c r="E56" s="78">
        <v>41.926900000000003</v>
      </c>
      <c r="F56" s="141">
        <f>(D56-E56)/E56*100</f>
        <v>-31.15493871476308</v>
      </c>
      <c r="G56" s="78">
        <v>1226</v>
      </c>
      <c r="H56" s="78">
        <v>72440.820000000007</v>
      </c>
      <c r="I56" s="78">
        <v>149</v>
      </c>
      <c r="J56" s="78">
        <v>5.3436000000000003</v>
      </c>
      <c r="K56" s="78">
        <v>22.6876</v>
      </c>
      <c r="L56" s="78">
        <v>36.410499999999999</v>
      </c>
      <c r="M56" s="37">
        <f t="shared" si="12"/>
        <v>-37.689402782164485</v>
      </c>
      <c r="N56" s="143">
        <f t="shared" si="13"/>
        <v>5.1106046670430079</v>
      </c>
    </row>
    <row r="57" spans="1:14">
      <c r="A57" s="198"/>
      <c r="B57" s="170" t="s">
        <v>23</v>
      </c>
      <c r="C57" s="78">
        <v>0</v>
      </c>
      <c r="D57" s="78">
        <v>0</v>
      </c>
      <c r="E57" s="78">
        <v>0</v>
      </c>
      <c r="F57" s="141"/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37"/>
      <c r="N57" s="143">
        <f t="shared" si="13"/>
        <v>0</v>
      </c>
    </row>
    <row r="58" spans="1:14">
      <c r="A58" s="198"/>
      <c r="B58" s="170" t="s">
        <v>24</v>
      </c>
      <c r="C58" s="78">
        <v>104.6113</v>
      </c>
      <c r="D58" s="78">
        <v>504.98050000000001</v>
      </c>
      <c r="E58" s="78">
        <v>393.71839999999997</v>
      </c>
      <c r="F58" s="141">
        <f t="shared" ref="F58:F69" si="14">(D58-E58)/E58*100</f>
        <v>28.25930919154402</v>
      </c>
      <c r="G58" s="78">
        <v>371</v>
      </c>
      <c r="H58" s="78">
        <v>624315.71</v>
      </c>
      <c r="I58" s="78">
        <v>153</v>
      </c>
      <c r="J58" s="78">
        <v>37.078099999999999</v>
      </c>
      <c r="K58" s="78">
        <v>215.90180000000001</v>
      </c>
      <c r="L58" s="78">
        <v>137.1763</v>
      </c>
      <c r="M58" s="37">
        <f t="shared" si="12"/>
        <v>57.390015622232127</v>
      </c>
      <c r="N58" s="143">
        <f t="shared" si="13"/>
        <v>12.309439483809868</v>
      </c>
    </row>
    <row r="59" spans="1:14">
      <c r="A59" s="198"/>
      <c r="B59" s="170" t="s">
        <v>25</v>
      </c>
      <c r="C59" s="80">
        <v>157.97319999999999</v>
      </c>
      <c r="D59" s="80">
        <v>1091.0463</v>
      </c>
      <c r="E59" s="80">
        <v>1155.2</v>
      </c>
      <c r="F59" s="141">
        <f t="shared" si="14"/>
        <v>-5.553471260387818</v>
      </c>
      <c r="G59" s="80">
        <v>224</v>
      </c>
      <c r="H59" s="80">
        <v>33154.92</v>
      </c>
      <c r="I59" s="80">
        <v>1308</v>
      </c>
      <c r="J59" s="78">
        <v>85.120099999999994</v>
      </c>
      <c r="K59" s="80">
        <v>337.17059999999998</v>
      </c>
      <c r="L59" s="80">
        <v>353.85210000000001</v>
      </c>
      <c r="M59" s="37">
        <f t="shared" si="12"/>
        <v>-4.7142577364950009</v>
      </c>
      <c r="N59" s="143">
        <f t="shared" si="13"/>
        <v>23.118151731799621</v>
      </c>
    </row>
    <row r="60" spans="1:14">
      <c r="A60" s="198"/>
      <c r="B60" s="170" t="s">
        <v>26</v>
      </c>
      <c r="C60" s="78">
        <v>27.283000000000001</v>
      </c>
      <c r="D60" s="78">
        <v>171.56280000000001</v>
      </c>
      <c r="E60" s="78">
        <v>184.47</v>
      </c>
      <c r="F60" s="141">
        <f t="shared" si="14"/>
        <v>-6.9969100666775033</v>
      </c>
      <c r="G60" s="78">
        <v>1931</v>
      </c>
      <c r="H60" s="78">
        <v>783262.98</v>
      </c>
      <c r="I60" s="78">
        <v>97</v>
      </c>
      <c r="J60" s="78">
        <v>17.843499999999999</v>
      </c>
      <c r="K60" s="78">
        <v>155.58879999999999</v>
      </c>
      <c r="L60" s="78">
        <v>177.15299999999999</v>
      </c>
      <c r="M60" s="37">
        <f t="shared" si="12"/>
        <v>-12.172641727772039</v>
      </c>
      <c r="N60" s="143">
        <f t="shared" si="13"/>
        <v>1.5032072877977822</v>
      </c>
    </row>
    <row r="61" spans="1:14">
      <c r="A61" s="198"/>
      <c r="B61" s="170" t="s">
        <v>27</v>
      </c>
      <c r="C61" s="78">
        <v>27.502199999999998</v>
      </c>
      <c r="D61" s="78">
        <v>63.516500000000001</v>
      </c>
      <c r="E61" s="78">
        <v>32.559100000000001</v>
      </c>
      <c r="F61" s="141">
        <f t="shared" si="14"/>
        <v>95.080637978322486</v>
      </c>
      <c r="G61" s="78">
        <v>33</v>
      </c>
      <c r="H61" s="78">
        <v>5044.96</v>
      </c>
      <c r="I61" s="78">
        <v>1</v>
      </c>
      <c r="J61" s="78">
        <v>0</v>
      </c>
      <c r="K61" s="78">
        <v>294.64859999999999</v>
      </c>
      <c r="L61" s="78">
        <v>114.502</v>
      </c>
      <c r="M61" s="37">
        <f t="shared" si="12"/>
        <v>157.33052697769469</v>
      </c>
      <c r="N61" s="143">
        <f t="shared" si="13"/>
        <v>4.7477439541689241</v>
      </c>
    </row>
    <row r="62" spans="1:14">
      <c r="A62" s="198"/>
      <c r="B62" s="18" t="s">
        <v>28</v>
      </c>
      <c r="C62" s="81">
        <v>0</v>
      </c>
      <c r="D62" s="81">
        <v>14.9847</v>
      </c>
      <c r="E62" s="81">
        <v>17.002600000000001</v>
      </c>
      <c r="F62" s="141">
        <f t="shared" si="14"/>
        <v>-11.868184865844052</v>
      </c>
      <c r="G62" s="81">
        <v>24</v>
      </c>
      <c r="H62" s="81">
        <v>2170.63</v>
      </c>
      <c r="I62" s="81">
        <v>0</v>
      </c>
      <c r="J62" s="78">
        <v>0</v>
      </c>
      <c r="K62" s="81">
        <v>0</v>
      </c>
      <c r="L62" s="81">
        <v>114.502</v>
      </c>
      <c r="M62" s="37"/>
      <c r="N62" s="143">
        <f t="shared" si="13"/>
        <v>11.934224215853206</v>
      </c>
    </row>
    <row r="63" spans="1:14">
      <c r="A63" s="198"/>
      <c r="B63" s="18" t="s">
        <v>29</v>
      </c>
      <c r="C63" s="81">
        <v>0</v>
      </c>
      <c r="D63" s="81">
        <v>1.1473</v>
      </c>
      <c r="E63" s="81">
        <v>12.0206</v>
      </c>
      <c r="F63" s="141">
        <f t="shared" si="14"/>
        <v>-90.455551303595499</v>
      </c>
      <c r="G63" s="81">
        <v>1</v>
      </c>
      <c r="H63" s="81">
        <v>314.41000000000003</v>
      </c>
      <c r="I63" s="81">
        <v>1</v>
      </c>
      <c r="J63" s="78">
        <v>0</v>
      </c>
      <c r="K63" s="81">
        <v>2.7</v>
      </c>
      <c r="L63" s="81">
        <v>0</v>
      </c>
      <c r="M63" s="37" t="e">
        <f>(K63-L63)/L63*100</f>
        <v>#DIV/0!</v>
      </c>
      <c r="N63" s="143">
        <f t="shared" si="13"/>
        <v>2.651760289930106</v>
      </c>
    </row>
    <row r="64" spans="1:14">
      <c r="A64" s="198"/>
      <c r="B64" s="18" t="s">
        <v>30</v>
      </c>
      <c r="C64" s="81">
        <v>27.502199999999998</v>
      </c>
      <c r="D64" s="81">
        <v>47.384399999999999</v>
      </c>
      <c r="E64" s="81">
        <v>3.5358000000000001</v>
      </c>
      <c r="F64" s="141">
        <f t="shared" si="14"/>
        <v>1240.1323604276258</v>
      </c>
      <c r="G64" s="81">
        <v>8</v>
      </c>
      <c r="H64" s="81">
        <v>2559.92</v>
      </c>
      <c r="I64" s="81">
        <v>0</v>
      </c>
      <c r="J64" s="78">
        <v>0</v>
      </c>
      <c r="K64" s="78">
        <v>291.9486</v>
      </c>
      <c r="L64" s="81">
        <v>0</v>
      </c>
      <c r="M64" s="37" t="e">
        <f>(K64-L64)/L64*100</f>
        <v>#DIV/0!</v>
      </c>
      <c r="N64" s="143">
        <f t="shared" si="13"/>
        <v>4.2790972542465608</v>
      </c>
    </row>
    <row r="65" spans="1:14" ht="14.25" thickBot="1">
      <c r="A65" s="199"/>
      <c r="B65" s="19" t="s">
        <v>31</v>
      </c>
      <c r="C65" s="20">
        <f t="shared" ref="C65:L65" si="15">C53+C55+C56+C57+C58+C59+C60+C61</f>
        <v>708.41230000000007</v>
      </c>
      <c r="D65" s="20">
        <f t="shared" si="15"/>
        <v>3967.1131000000005</v>
      </c>
      <c r="E65" s="20">
        <f>E53+E55+E56+E57+E58+E59+E60+E61</f>
        <v>4223.0112000000008</v>
      </c>
      <c r="F65" s="138">
        <f t="shared" si="14"/>
        <v>-6.0596121554212381</v>
      </c>
      <c r="G65" s="20">
        <f t="shared" si="15"/>
        <v>15119</v>
      </c>
      <c r="H65" s="20">
        <f>H53+H55+H56+H57+H58+H59+H60+H61</f>
        <v>3528576.64</v>
      </c>
      <c r="I65" s="20">
        <f t="shared" si="15"/>
        <v>4000</v>
      </c>
      <c r="J65" s="20">
        <f t="shared" si="15"/>
        <v>386.8972</v>
      </c>
      <c r="K65" s="20">
        <f t="shared" si="15"/>
        <v>2390.4479999999999</v>
      </c>
      <c r="L65" s="20">
        <f t="shared" si="15"/>
        <v>3190.444</v>
      </c>
      <c r="M65" s="20">
        <f t="shared" si="12"/>
        <v>-25.074754485582574</v>
      </c>
      <c r="N65" s="144">
        <f t="shared" si="13"/>
        <v>7.0484398070720973</v>
      </c>
    </row>
    <row r="66" spans="1:14" ht="14.25" thickTop="1">
      <c r="A66" s="198" t="s">
        <v>35</v>
      </c>
      <c r="B66" s="170" t="s">
        <v>19</v>
      </c>
      <c r="C66" s="38">
        <v>45.516959999999997</v>
      </c>
      <c r="D66" s="38">
        <v>216.29065299999999</v>
      </c>
      <c r="E66" s="38">
        <v>329.15022599999998</v>
      </c>
      <c r="F66" s="141">
        <f t="shared" si="14"/>
        <v>-34.288165124942068</v>
      </c>
      <c r="G66" s="37">
        <v>1759</v>
      </c>
      <c r="H66" s="37">
        <v>158576.90229</v>
      </c>
      <c r="I66" s="37">
        <v>274</v>
      </c>
      <c r="J66" s="37">
        <v>59.326013000000003</v>
      </c>
      <c r="K66" s="37">
        <v>247.91897599999999</v>
      </c>
      <c r="L66" s="74">
        <v>235.643293</v>
      </c>
      <c r="M66" s="37">
        <f t="shared" ref="M66:M82" si="16">(K66-L66)/L66*100</f>
        <v>5.2094344989483687</v>
      </c>
      <c r="N66" s="143">
        <f>D66/D327*100</f>
        <v>0.68152364046964153</v>
      </c>
    </row>
    <row r="67" spans="1:14">
      <c r="A67" s="198"/>
      <c r="B67" s="170" t="s">
        <v>20</v>
      </c>
      <c r="C67" s="37">
        <v>7.8680300000000001</v>
      </c>
      <c r="D67" s="37">
        <v>30.800550000000001</v>
      </c>
      <c r="E67" s="37">
        <v>64.239891999999998</v>
      </c>
      <c r="F67" s="141">
        <f t="shared" si="14"/>
        <v>-52.053857749324983</v>
      </c>
      <c r="G67" s="37">
        <v>423</v>
      </c>
      <c r="H67" s="37">
        <v>8440</v>
      </c>
      <c r="I67" s="37">
        <v>58</v>
      </c>
      <c r="J67" s="37">
        <v>1.32</v>
      </c>
      <c r="K67" s="37">
        <v>52.62</v>
      </c>
      <c r="L67" s="74">
        <v>86.307551000000004</v>
      </c>
      <c r="M67" s="37">
        <f t="shared" si="16"/>
        <v>-39.031985741317122</v>
      </c>
      <c r="N67" s="143">
        <f>D67/D328*100</f>
        <v>0.43759322050270916</v>
      </c>
    </row>
    <row r="68" spans="1:14">
      <c r="A68" s="198"/>
      <c r="B68" s="170" t="s">
        <v>21</v>
      </c>
      <c r="C68" s="37">
        <v>1.2158690000000001</v>
      </c>
      <c r="D68" s="37">
        <v>18.468637000000001</v>
      </c>
      <c r="E68" s="37">
        <v>17.960108000000002</v>
      </c>
      <c r="F68" s="141">
        <f t="shared" si="14"/>
        <v>2.8314362029448783</v>
      </c>
      <c r="G68" s="37">
        <v>3</v>
      </c>
      <c r="H68" s="37">
        <v>23382.277485999999</v>
      </c>
      <c r="I68" s="37"/>
      <c r="J68" s="37"/>
      <c r="K68" s="37"/>
      <c r="L68" s="74"/>
      <c r="M68" s="37"/>
      <c r="N68" s="143">
        <f>D68/D329*100</f>
        <v>0.82211074943823403</v>
      </c>
    </row>
    <row r="69" spans="1:14">
      <c r="A69" s="198"/>
      <c r="B69" s="170" t="s">
        <v>22</v>
      </c>
      <c r="C69" s="37"/>
      <c r="D69" s="37">
        <v>0.493392</v>
      </c>
      <c r="E69" s="37">
        <v>5.1179000000000002E-2</v>
      </c>
      <c r="F69" s="141">
        <f t="shared" si="14"/>
        <v>864.05166181441598</v>
      </c>
      <c r="G69" s="37">
        <v>3</v>
      </c>
      <c r="H69" s="37">
        <v>1237.5</v>
      </c>
      <c r="I69" s="37"/>
      <c r="J69" s="37"/>
      <c r="K69" s="37"/>
      <c r="L69" s="74"/>
      <c r="M69" s="37"/>
      <c r="N69" s="143">
        <f>D69/D330*100</f>
        <v>8.7357228504177556E-2</v>
      </c>
    </row>
    <row r="70" spans="1:14">
      <c r="A70" s="198"/>
      <c r="B70" s="170" t="s">
        <v>23</v>
      </c>
      <c r="C70" s="37"/>
      <c r="D70" s="37"/>
      <c r="E70" s="37">
        <v>0.1</v>
      </c>
      <c r="F70" s="141"/>
      <c r="G70" s="37"/>
      <c r="H70" s="37"/>
      <c r="I70" s="37"/>
      <c r="J70" s="37"/>
      <c r="K70" s="37"/>
      <c r="L70" s="74"/>
      <c r="M70" s="37"/>
      <c r="N70" s="143"/>
    </row>
    <row r="71" spans="1:14">
      <c r="A71" s="198"/>
      <c r="B71" s="170" t="s">
        <v>24</v>
      </c>
      <c r="C71" s="37">
        <v>14.074</v>
      </c>
      <c r="D71" s="37">
        <v>94.25</v>
      </c>
      <c r="E71" s="37">
        <v>27.741029999999999</v>
      </c>
      <c r="F71" s="141">
        <f>(D71-E71)/E71*100</f>
        <v>239.74946135741897</v>
      </c>
      <c r="G71" s="37">
        <v>97</v>
      </c>
      <c r="H71" s="37">
        <v>189626.27</v>
      </c>
      <c r="I71" s="37">
        <v>4</v>
      </c>
      <c r="J71" s="37">
        <v>4.3936999999999997E-2</v>
      </c>
      <c r="K71" s="37">
        <v>0.23647399999999999</v>
      </c>
      <c r="L71" s="74">
        <v>0.39248</v>
      </c>
      <c r="M71" s="37">
        <f>(K71-L71)/L71*100</f>
        <v>-39.748777007745616</v>
      </c>
      <c r="N71" s="143">
        <f>D71/D332*100</f>
        <v>2.2974444980530535</v>
      </c>
    </row>
    <row r="72" spans="1:14">
      <c r="A72" s="198"/>
      <c r="B72" s="170" t="s">
        <v>25</v>
      </c>
      <c r="C72" s="39"/>
      <c r="D72" s="39"/>
      <c r="E72" s="39"/>
      <c r="F72" s="141"/>
      <c r="G72" s="39"/>
      <c r="H72" s="39"/>
      <c r="I72" s="39"/>
      <c r="J72" s="39"/>
      <c r="K72" s="39"/>
      <c r="L72" s="75"/>
      <c r="M72" s="37"/>
      <c r="N72" s="143"/>
    </row>
    <row r="73" spans="1:14">
      <c r="A73" s="198"/>
      <c r="B73" s="170" t="s">
        <v>26</v>
      </c>
      <c r="C73" s="37">
        <v>10.600655</v>
      </c>
      <c r="D73" s="37">
        <v>67.891838000000007</v>
      </c>
      <c r="E73" s="37">
        <v>96.316890000000001</v>
      </c>
      <c r="F73" s="141">
        <f>(D73-E73)/E73*100</f>
        <v>-29.512011860017484</v>
      </c>
      <c r="G73" s="37">
        <v>757</v>
      </c>
      <c r="H73" s="37">
        <v>276028.17</v>
      </c>
      <c r="I73" s="37">
        <v>75</v>
      </c>
      <c r="J73" s="37">
        <v>2.6521149999999998</v>
      </c>
      <c r="K73" s="37">
        <v>19.000985</v>
      </c>
      <c r="L73" s="74">
        <v>7.3873600000000001</v>
      </c>
      <c r="M73" s="37">
        <f t="shared" si="16"/>
        <v>157.20940904463839</v>
      </c>
      <c r="N73" s="143">
        <f>D73/D334*100</f>
        <v>0.594858009216371</v>
      </c>
    </row>
    <row r="74" spans="1:14">
      <c r="A74" s="198"/>
      <c r="B74" s="170" t="s">
        <v>27</v>
      </c>
      <c r="C74" s="37"/>
      <c r="D74" s="37"/>
      <c r="E74" s="37"/>
      <c r="F74" s="141"/>
      <c r="G74" s="37"/>
      <c r="H74" s="37"/>
      <c r="I74" s="37"/>
      <c r="J74" s="37"/>
      <c r="K74" s="37"/>
      <c r="L74" s="37"/>
      <c r="M74" s="37"/>
      <c r="N74" s="143"/>
    </row>
    <row r="75" spans="1:14">
      <c r="A75" s="198"/>
      <c r="B75" s="18" t="s">
        <v>28</v>
      </c>
      <c r="C75" s="40"/>
      <c r="D75" s="40"/>
      <c r="E75" s="40"/>
      <c r="F75" s="141"/>
      <c r="G75" s="40"/>
      <c r="H75" s="40"/>
      <c r="I75" s="40"/>
      <c r="J75" s="40"/>
      <c r="K75" s="40"/>
      <c r="L75" s="40"/>
      <c r="M75" s="37"/>
      <c r="N75" s="143"/>
    </row>
    <row r="76" spans="1:14">
      <c r="A76" s="198"/>
      <c r="B76" s="18" t="s">
        <v>29</v>
      </c>
      <c r="C76" s="40"/>
      <c r="D76" s="40"/>
      <c r="E76" s="37"/>
      <c r="F76" s="141"/>
      <c r="G76" s="37"/>
      <c r="H76" s="37"/>
      <c r="I76" s="40"/>
      <c r="J76" s="40"/>
      <c r="K76" s="40"/>
      <c r="L76" s="40"/>
      <c r="M76" s="37"/>
      <c r="N76" s="143"/>
    </row>
    <row r="77" spans="1:14">
      <c r="A77" s="198"/>
      <c r="B77" s="18" t="s">
        <v>30</v>
      </c>
      <c r="C77" s="37"/>
      <c r="D77" s="37"/>
      <c r="E77" s="37"/>
      <c r="F77" s="141"/>
      <c r="G77" s="40"/>
      <c r="H77" s="40"/>
      <c r="I77" s="40"/>
      <c r="J77" s="40"/>
      <c r="K77" s="40"/>
      <c r="L77" s="40"/>
      <c r="M77" s="37"/>
      <c r="N77" s="143"/>
    </row>
    <row r="78" spans="1:14" ht="14.25" thickBot="1">
      <c r="A78" s="199"/>
      <c r="B78" s="19" t="s">
        <v>31</v>
      </c>
      <c r="C78" s="20">
        <f t="shared" ref="C78:K78" si="17">C66+C68+C69+C70+C71+C72+C73+C74</f>
        <v>71.407483999999997</v>
      </c>
      <c r="D78" s="20">
        <f t="shared" si="17"/>
        <v>397.39452</v>
      </c>
      <c r="E78" s="20">
        <f t="shared" si="17"/>
        <v>471.319433</v>
      </c>
      <c r="F78" s="138">
        <f t="shared" ref="F78:F84" si="18">(D78-E78)/E78*100</f>
        <v>-15.684673243676759</v>
      </c>
      <c r="G78" s="20">
        <f t="shared" si="17"/>
        <v>2619</v>
      </c>
      <c r="H78" s="20">
        <f t="shared" si="17"/>
        <v>648851.11977600004</v>
      </c>
      <c r="I78" s="20">
        <f t="shared" si="17"/>
        <v>353</v>
      </c>
      <c r="J78" s="20">
        <f t="shared" si="17"/>
        <v>62.022065000000005</v>
      </c>
      <c r="K78" s="20">
        <f t="shared" si="17"/>
        <v>267.15643499999999</v>
      </c>
      <c r="L78" s="20">
        <f>L66+L68+L69+L70+L71+L72+L73+L74</f>
        <v>243.42313300000001</v>
      </c>
      <c r="M78" s="20">
        <f t="shared" si="16"/>
        <v>9.7498137122407265</v>
      </c>
      <c r="N78" s="144">
        <f>D78/D339*100</f>
        <v>0.70605785196300763</v>
      </c>
    </row>
    <row r="79" spans="1:14" ht="14.25" thickTop="1">
      <c r="A79" s="194" t="s">
        <v>36</v>
      </c>
      <c r="B79" s="170" t="s">
        <v>19</v>
      </c>
      <c r="C79" s="27">
        <v>292.36529999999999</v>
      </c>
      <c r="D79" s="27">
        <v>740.52350000000001</v>
      </c>
      <c r="E79" s="15">
        <v>736.94970000000001</v>
      </c>
      <c r="F79" s="141">
        <f t="shared" si="18"/>
        <v>0.4849449019383556</v>
      </c>
      <c r="G79" s="27">
        <v>6227</v>
      </c>
      <c r="H79" s="27">
        <v>659223.59900000005</v>
      </c>
      <c r="I79" s="27">
        <v>447</v>
      </c>
      <c r="J79" s="27">
        <v>44.982900000000001</v>
      </c>
      <c r="K79" s="27">
        <v>401.41820000000001</v>
      </c>
      <c r="L79" s="27">
        <v>470.0249</v>
      </c>
      <c r="M79" s="37">
        <f t="shared" si="16"/>
        <v>-14.596396914291136</v>
      </c>
      <c r="N79" s="143">
        <f t="shared" ref="N79:N84" si="19">D79/D327*100</f>
        <v>2.3333614493887564</v>
      </c>
    </row>
    <row r="80" spans="1:14">
      <c r="A80" s="195"/>
      <c r="B80" s="170" t="s">
        <v>20</v>
      </c>
      <c r="C80" s="27">
        <v>20.805</v>
      </c>
      <c r="D80" s="27">
        <v>75.637</v>
      </c>
      <c r="E80" s="27">
        <v>248.92410000000001</v>
      </c>
      <c r="F80" s="141">
        <f t="shared" si="18"/>
        <v>-69.614432672449155</v>
      </c>
      <c r="G80" s="27">
        <v>826</v>
      </c>
      <c r="H80" s="27">
        <v>16543.400000000001</v>
      </c>
      <c r="I80" s="27">
        <v>175</v>
      </c>
      <c r="J80" s="27">
        <v>21.328299999999999</v>
      </c>
      <c r="K80" s="27">
        <v>128.95679999999999</v>
      </c>
      <c r="L80" s="27">
        <v>221.42850000000001</v>
      </c>
      <c r="M80" s="37">
        <f t="shared" si="16"/>
        <v>-41.761426374653674</v>
      </c>
      <c r="N80" s="143">
        <f t="shared" si="19"/>
        <v>1.074598941225511</v>
      </c>
    </row>
    <row r="81" spans="1:14">
      <c r="A81" s="195"/>
      <c r="B81" s="170" t="s">
        <v>21</v>
      </c>
      <c r="C81" s="27">
        <v>0.34429999999999999</v>
      </c>
      <c r="D81" s="27">
        <v>8.0845000000000002</v>
      </c>
      <c r="E81" s="27">
        <v>6.4295</v>
      </c>
      <c r="F81" s="141">
        <f t="shared" si="18"/>
        <v>25.740726339528742</v>
      </c>
      <c r="G81" s="27">
        <v>8</v>
      </c>
      <c r="H81" s="27">
        <v>55344.771200000003</v>
      </c>
      <c r="I81" s="27">
        <v>4</v>
      </c>
      <c r="J81" s="27">
        <v>0</v>
      </c>
      <c r="K81" s="27">
        <v>10.509</v>
      </c>
      <c r="L81" s="27">
        <v>1.9053</v>
      </c>
      <c r="M81" s="37">
        <f t="shared" si="16"/>
        <v>451.56668241221848</v>
      </c>
      <c r="N81" s="143">
        <f t="shared" si="19"/>
        <v>0.35987248836139901</v>
      </c>
    </row>
    <row r="82" spans="1:14">
      <c r="A82" s="195"/>
      <c r="B82" s="170" t="s">
        <v>22</v>
      </c>
      <c r="C82" s="27">
        <v>0.66539999999999999</v>
      </c>
      <c r="D82" s="27">
        <v>3.2179000000000002</v>
      </c>
      <c r="E82" s="27">
        <v>3.83</v>
      </c>
      <c r="F82" s="141">
        <f t="shared" si="18"/>
        <v>-15.981723237597908</v>
      </c>
      <c r="G82" s="27">
        <v>261</v>
      </c>
      <c r="H82" s="27">
        <v>19312.16</v>
      </c>
      <c r="I82" s="27">
        <v>9</v>
      </c>
      <c r="J82" s="27">
        <v>0.3</v>
      </c>
      <c r="K82" s="27">
        <v>0.87</v>
      </c>
      <c r="L82" s="27">
        <v>1.169</v>
      </c>
      <c r="M82" s="37">
        <f t="shared" si="16"/>
        <v>-25.577416595380669</v>
      </c>
      <c r="N82" s="143">
        <f t="shared" si="19"/>
        <v>0.56974337971347933</v>
      </c>
    </row>
    <row r="83" spans="1:14">
      <c r="A83" s="195"/>
      <c r="B83" s="170" t="s">
        <v>23</v>
      </c>
      <c r="C83" s="27">
        <v>6.8921999999999999</v>
      </c>
      <c r="D83" s="27">
        <v>32.154400000000003</v>
      </c>
      <c r="E83" s="27">
        <v>12.1557</v>
      </c>
      <c r="F83" s="141">
        <f t="shared" si="18"/>
        <v>164.52117113782015</v>
      </c>
      <c r="G83" s="27">
        <v>392</v>
      </c>
      <c r="H83" s="27">
        <v>292825.26980000001</v>
      </c>
      <c r="I83" s="27">
        <v>0</v>
      </c>
      <c r="J83" s="27">
        <v>0</v>
      </c>
      <c r="K83" s="27">
        <v>0</v>
      </c>
      <c r="L83" s="27">
        <v>13.0547</v>
      </c>
      <c r="M83" s="37"/>
      <c r="N83" s="143">
        <f t="shared" si="19"/>
        <v>19.705474901430346</v>
      </c>
    </row>
    <row r="84" spans="1:14">
      <c r="A84" s="195"/>
      <c r="B84" s="170" t="s">
        <v>24</v>
      </c>
      <c r="C84" s="27">
        <v>5.2539999999999996</v>
      </c>
      <c r="D84" s="27">
        <v>19.5932</v>
      </c>
      <c r="E84" s="27">
        <v>26.424399999999999</v>
      </c>
      <c r="F84" s="141">
        <f t="shared" si="18"/>
        <v>-25.851864186130996</v>
      </c>
      <c r="G84" s="27">
        <v>106</v>
      </c>
      <c r="H84" s="27">
        <v>12248.055700000001</v>
      </c>
      <c r="I84" s="27">
        <v>7</v>
      </c>
      <c r="J84" s="27">
        <v>0</v>
      </c>
      <c r="K84" s="27">
        <v>130.05269999999999</v>
      </c>
      <c r="L84" s="27">
        <v>102.4726</v>
      </c>
      <c r="M84" s="37">
        <f>(K84-L84)/L84*100</f>
        <v>26.914609368748316</v>
      </c>
      <c r="N84" s="143">
        <f t="shared" si="19"/>
        <v>0.47760519405043061</v>
      </c>
    </row>
    <row r="85" spans="1:14">
      <c r="A85" s="195"/>
      <c r="B85" s="170" t="s">
        <v>25</v>
      </c>
      <c r="C85" s="27">
        <v>0</v>
      </c>
      <c r="D85" s="27">
        <v>0</v>
      </c>
      <c r="E85" s="27">
        <v>0</v>
      </c>
      <c r="F85" s="141"/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37"/>
      <c r="N85" s="143"/>
    </row>
    <row r="86" spans="1:14">
      <c r="A86" s="195"/>
      <c r="B86" s="170" t="s">
        <v>26</v>
      </c>
      <c r="C86" s="27">
        <v>47.035200000000003</v>
      </c>
      <c r="D86" s="27">
        <v>201.31979999999999</v>
      </c>
      <c r="E86" s="27">
        <v>136.29589999999999</v>
      </c>
      <c r="F86" s="141">
        <f>(D86-E86)/E86*100</f>
        <v>47.707891433271286</v>
      </c>
      <c r="G86" s="27">
        <v>3041</v>
      </c>
      <c r="H86" s="27">
        <v>742441.92</v>
      </c>
      <c r="I86" s="27">
        <v>265</v>
      </c>
      <c r="J86" s="27">
        <v>8.6526999999999994</v>
      </c>
      <c r="K86" s="27">
        <v>137.3117</v>
      </c>
      <c r="L86" s="27">
        <v>118.4522</v>
      </c>
      <c r="M86" s="37">
        <f>(K86-L86)/L86*100</f>
        <v>15.921612262161441</v>
      </c>
      <c r="N86" s="143">
        <f>D86/D334*100</f>
        <v>1.7639336181153018</v>
      </c>
    </row>
    <row r="87" spans="1:14">
      <c r="A87" s="195"/>
      <c r="B87" s="170" t="s">
        <v>27</v>
      </c>
      <c r="C87" s="27">
        <v>0</v>
      </c>
      <c r="D87" s="27">
        <v>0</v>
      </c>
      <c r="E87" s="27">
        <v>0</v>
      </c>
      <c r="F87" s="141"/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1.099</v>
      </c>
      <c r="M87" s="37">
        <f>(K87-L87)/L87*100</f>
        <v>-100</v>
      </c>
      <c r="N87" s="143">
        <f>D87/D335*100</f>
        <v>0</v>
      </c>
    </row>
    <row r="88" spans="1:14">
      <c r="A88" s="195"/>
      <c r="B88" s="18" t="s">
        <v>28</v>
      </c>
      <c r="C88" s="27">
        <v>0</v>
      </c>
      <c r="D88" s="27">
        <v>0</v>
      </c>
      <c r="E88" s="27">
        <v>0</v>
      </c>
      <c r="F88" s="141"/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37"/>
      <c r="N88" s="143">
        <f>D88/D336*100</f>
        <v>0</v>
      </c>
    </row>
    <row r="89" spans="1:14">
      <c r="A89" s="195"/>
      <c r="B89" s="18" t="s">
        <v>29</v>
      </c>
      <c r="C89" s="27">
        <v>0</v>
      </c>
      <c r="D89" s="27">
        <v>0</v>
      </c>
      <c r="E89" s="17">
        <v>0</v>
      </c>
      <c r="F89" s="141"/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1.099</v>
      </c>
      <c r="M89" s="37">
        <f>(K89-L89)/L89*100</f>
        <v>-100</v>
      </c>
      <c r="N89" s="143">
        <f>D89/D337*100</f>
        <v>0</v>
      </c>
    </row>
    <row r="90" spans="1:14">
      <c r="A90" s="195"/>
      <c r="B90" s="18" t="s">
        <v>30</v>
      </c>
      <c r="C90" s="39">
        <v>0</v>
      </c>
      <c r="D90" s="39">
        <v>0</v>
      </c>
      <c r="E90" s="39">
        <v>0</v>
      </c>
      <c r="F90" s="141"/>
      <c r="G90" s="67">
        <v>0</v>
      </c>
      <c r="H90" s="67">
        <v>0</v>
      </c>
      <c r="I90" s="83">
        <v>0</v>
      </c>
      <c r="J90" s="27">
        <v>0</v>
      </c>
      <c r="K90" s="27">
        <v>0</v>
      </c>
      <c r="L90" s="17">
        <v>0</v>
      </c>
      <c r="M90" s="37"/>
      <c r="N90" s="143"/>
    </row>
    <row r="91" spans="1:14" ht="14.25" thickBot="1">
      <c r="A91" s="196"/>
      <c r="B91" s="19" t="s">
        <v>31</v>
      </c>
      <c r="C91" s="20">
        <f t="shared" ref="C91:K91" si="20">C79+C81+C82+C83+C84+C85+C86+C87</f>
        <v>352.55639999999994</v>
      </c>
      <c r="D91" s="20">
        <f t="shared" si="20"/>
        <v>1004.8933000000001</v>
      </c>
      <c r="E91" s="20">
        <f t="shared" si="20"/>
        <v>922.08519999999999</v>
      </c>
      <c r="F91" s="138">
        <f>(D91-E91)/E91*100</f>
        <v>8.9805258776520951</v>
      </c>
      <c r="G91" s="20">
        <f t="shared" si="20"/>
        <v>10035</v>
      </c>
      <c r="H91" s="20">
        <f t="shared" si="20"/>
        <v>1781395.7757000001</v>
      </c>
      <c r="I91" s="20">
        <f t="shared" si="20"/>
        <v>732</v>
      </c>
      <c r="J91" s="20">
        <f t="shared" si="20"/>
        <v>53.935599999999994</v>
      </c>
      <c r="K91" s="20">
        <f t="shared" si="20"/>
        <v>680.16160000000002</v>
      </c>
      <c r="L91" s="20">
        <f>L79+L81+L82+L83+L84+L85+L86+L87</f>
        <v>708.17770000000007</v>
      </c>
      <c r="M91" s="20">
        <f>(K91-L91)/L91*100</f>
        <v>-3.9560833389698726</v>
      </c>
      <c r="N91" s="144">
        <f>D91/D339*100</f>
        <v>1.7854116479764699</v>
      </c>
    </row>
    <row r="92" spans="1:14" ht="14.25" thickTop="1"/>
    <row r="95" spans="1:14" s="61" customFormat="1" ht="18.75">
      <c r="A95" s="200" t="str">
        <f>A1</f>
        <v>2021年1-5月丹东市财产保险业务统计表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</row>
    <row r="96" spans="1:14" s="61" customFormat="1" ht="14.25" thickBot="1">
      <c r="B96" s="63" t="s">
        <v>0</v>
      </c>
      <c r="C96" s="62"/>
      <c r="D96" s="62"/>
      <c r="F96" s="62"/>
      <c r="G96" s="79" t="str">
        <f>G2</f>
        <v>（2021年1-5月）</v>
      </c>
      <c r="H96" s="62"/>
      <c r="I96" s="62"/>
      <c r="J96" s="62"/>
      <c r="K96" s="62"/>
      <c r="L96" s="63" t="s">
        <v>1</v>
      </c>
    </row>
    <row r="97" spans="1:14">
      <c r="A97" s="197" t="s">
        <v>37</v>
      </c>
      <c r="B97" s="11" t="s">
        <v>3</v>
      </c>
      <c r="C97" s="208" t="s">
        <v>4</v>
      </c>
      <c r="D97" s="209"/>
      <c r="E97" s="209"/>
      <c r="F97" s="210"/>
      <c r="G97" s="201" t="s">
        <v>5</v>
      </c>
      <c r="H97" s="201"/>
      <c r="I97" s="201" t="s">
        <v>6</v>
      </c>
      <c r="J97" s="201"/>
      <c r="K97" s="201"/>
      <c r="L97" s="201"/>
      <c r="M97" s="201"/>
      <c r="N97" s="204" t="s">
        <v>7</v>
      </c>
    </row>
    <row r="98" spans="1:14">
      <c r="A98" s="198"/>
      <c r="B98" s="12" t="s">
        <v>8</v>
      </c>
      <c r="C98" s="211" t="s">
        <v>9</v>
      </c>
      <c r="D98" s="211" t="s">
        <v>10</v>
      </c>
      <c r="E98" s="211" t="s">
        <v>11</v>
      </c>
      <c r="F98" s="170" t="s">
        <v>12</v>
      </c>
      <c r="G98" s="203" t="s">
        <v>13</v>
      </c>
      <c r="H98" s="203" t="s">
        <v>14</v>
      </c>
      <c r="I98" s="170" t="s">
        <v>13</v>
      </c>
      <c r="J98" s="203" t="s">
        <v>15</v>
      </c>
      <c r="K98" s="203"/>
      <c r="L98" s="203"/>
      <c r="M98" s="170" t="s">
        <v>12</v>
      </c>
      <c r="N98" s="205"/>
    </row>
    <row r="99" spans="1:14">
      <c r="A99" s="198"/>
      <c r="B99" s="176" t="s">
        <v>16</v>
      </c>
      <c r="C99" s="212"/>
      <c r="D99" s="212"/>
      <c r="E99" s="212"/>
      <c r="F99" s="139" t="s">
        <v>17</v>
      </c>
      <c r="G99" s="203"/>
      <c r="H99" s="203"/>
      <c r="I99" s="39" t="s">
        <v>18</v>
      </c>
      <c r="J99" s="170" t="s">
        <v>9</v>
      </c>
      <c r="K99" s="170" t="s">
        <v>10</v>
      </c>
      <c r="L99" s="170" t="s">
        <v>11</v>
      </c>
      <c r="M99" s="170" t="s">
        <v>17</v>
      </c>
      <c r="N99" s="171" t="s">
        <v>17</v>
      </c>
    </row>
    <row r="100" spans="1:14">
      <c r="A100" s="198"/>
      <c r="B100" s="170" t="s">
        <v>19</v>
      </c>
      <c r="C100" s="81">
        <v>73.040000000000006</v>
      </c>
      <c r="D100" s="81">
        <v>367.09</v>
      </c>
      <c r="E100" s="81">
        <v>554.6</v>
      </c>
      <c r="F100" s="141">
        <f>(D100-E100)/E100*100</f>
        <v>-33.809953119365318</v>
      </c>
      <c r="G100" s="81">
        <v>2609</v>
      </c>
      <c r="H100" s="81">
        <v>194232.8</v>
      </c>
      <c r="I100" s="78">
        <v>481</v>
      </c>
      <c r="J100" s="78">
        <v>33.81</v>
      </c>
      <c r="K100" s="78">
        <v>357.32</v>
      </c>
      <c r="L100" s="78">
        <v>233.55</v>
      </c>
      <c r="M100" s="37">
        <f>(K100-L100)/L100*100</f>
        <v>52.995076000856336</v>
      </c>
      <c r="N100" s="143">
        <f t="shared" ref="N100:N105" si="21">D100/D327*100</f>
        <v>1.156686660796205</v>
      </c>
    </row>
    <row r="101" spans="1:14">
      <c r="A101" s="198"/>
      <c r="B101" s="170" t="s">
        <v>20</v>
      </c>
      <c r="C101" s="81">
        <v>22.68</v>
      </c>
      <c r="D101" s="81">
        <v>107.74</v>
      </c>
      <c r="E101" s="81">
        <v>129.04</v>
      </c>
      <c r="F101" s="141">
        <f>(D101-E101)/E101*100</f>
        <v>-16.506509609423432</v>
      </c>
      <c r="G101" s="81">
        <v>937</v>
      </c>
      <c r="H101" s="81">
        <v>18760</v>
      </c>
      <c r="I101" s="78">
        <v>166</v>
      </c>
      <c r="J101" s="78">
        <v>6.92</v>
      </c>
      <c r="K101" s="78">
        <v>87.69</v>
      </c>
      <c r="L101" s="78">
        <v>101.21</v>
      </c>
      <c r="M101" s="37">
        <f>(K101-L101)/L101*100</f>
        <v>-13.358363798043667</v>
      </c>
      <c r="N101" s="143">
        <f t="shared" si="21"/>
        <v>1.5306964835680492</v>
      </c>
    </row>
    <row r="102" spans="1:14">
      <c r="A102" s="198"/>
      <c r="B102" s="170" t="s">
        <v>21</v>
      </c>
      <c r="C102" s="81">
        <v>0</v>
      </c>
      <c r="D102" s="81">
        <v>17.989999999999998</v>
      </c>
      <c r="E102" s="81">
        <v>22.08</v>
      </c>
      <c r="F102" s="141">
        <f>(D102-E102)/E102*100</f>
        <v>-18.523550724637683</v>
      </c>
      <c r="G102" s="81">
        <v>9</v>
      </c>
      <c r="H102" s="81">
        <v>49420.9</v>
      </c>
      <c r="I102" s="78"/>
      <c r="J102" s="78"/>
      <c r="K102" s="78"/>
      <c r="L102" s="78"/>
      <c r="M102" s="37" t="e">
        <f>(K102-L102)/L102*100</f>
        <v>#DIV/0!</v>
      </c>
      <c r="N102" s="143">
        <f t="shared" si="21"/>
        <v>0.80080475794688188</v>
      </c>
    </row>
    <row r="103" spans="1:14">
      <c r="A103" s="198"/>
      <c r="B103" s="170" t="s">
        <v>22</v>
      </c>
      <c r="C103" s="81"/>
      <c r="D103" s="81">
        <v>0.05</v>
      </c>
      <c r="E103" s="81"/>
      <c r="F103" s="141"/>
      <c r="G103" s="81">
        <v>3</v>
      </c>
      <c r="H103" s="81">
        <v>220</v>
      </c>
      <c r="I103" s="78"/>
      <c r="J103" s="78"/>
      <c r="K103" s="78"/>
      <c r="L103" s="78"/>
      <c r="M103" s="37"/>
      <c r="N103" s="143">
        <f t="shared" si="21"/>
        <v>8.8527204032673376E-3</v>
      </c>
    </row>
    <row r="104" spans="1:14">
      <c r="A104" s="198"/>
      <c r="B104" s="170" t="s">
        <v>23</v>
      </c>
      <c r="C104" s="81"/>
      <c r="D104" s="81"/>
      <c r="E104" s="81">
        <v>0.04</v>
      </c>
      <c r="F104" s="141"/>
      <c r="G104" s="81"/>
      <c r="H104" s="81"/>
      <c r="I104" s="78"/>
      <c r="J104" s="78"/>
      <c r="K104" s="78"/>
      <c r="L104" s="78"/>
      <c r="M104" s="37"/>
      <c r="N104" s="143">
        <f t="shared" si="21"/>
        <v>0</v>
      </c>
    </row>
    <row r="105" spans="1:14">
      <c r="A105" s="198"/>
      <c r="B105" s="170" t="s">
        <v>24</v>
      </c>
      <c r="C105" s="81">
        <v>3.6</v>
      </c>
      <c r="D105" s="81">
        <v>25.53</v>
      </c>
      <c r="E105" s="81">
        <v>40.99</v>
      </c>
      <c r="F105" s="141">
        <f>(D105-E105)/E105*100</f>
        <v>-37.716516223469135</v>
      </c>
      <c r="G105" s="81">
        <v>129</v>
      </c>
      <c r="H105" s="81">
        <v>62043</v>
      </c>
      <c r="I105" s="78">
        <v>16</v>
      </c>
      <c r="J105" s="78">
        <v>0</v>
      </c>
      <c r="K105" s="78">
        <v>13.46</v>
      </c>
      <c r="L105" s="78">
        <v>5.35</v>
      </c>
      <c r="M105" s="37">
        <f>(K105-L105)/L105*100</f>
        <v>151.58878504672901</v>
      </c>
      <c r="N105" s="143">
        <f t="shared" si="21"/>
        <v>0.62232104016227552</v>
      </c>
    </row>
    <row r="106" spans="1:14">
      <c r="A106" s="198"/>
      <c r="B106" s="170" t="s">
        <v>25</v>
      </c>
      <c r="C106" s="81"/>
      <c r="D106" s="81"/>
      <c r="E106" s="81"/>
      <c r="F106" s="141"/>
      <c r="G106" s="81"/>
      <c r="H106" s="81"/>
      <c r="I106" s="78"/>
      <c r="J106" s="78"/>
      <c r="K106" s="78"/>
      <c r="L106" s="78"/>
      <c r="M106" s="37"/>
      <c r="N106" s="143"/>
    </row>
    <row r="107" spans="1:14">
      <c r="A107" s="198"/>
      <c r="B107" s="170" t="s">
        <v>26</v>
      </c>
      <c r="C107" s="81">
        <v>6.66</v>
      </c>
      <c r="D107" s="81">
        <v>29.79</v>
      </c>
      <c r="E107" s="81">
        <v>18.010000000000002</v>
      </c>
      <c r="F107" s="141">
        <f>(D107-E107)/E107*100</f>
        <v>65.408106607440303</v>
      </c>
      <c r="G107" s="81">
        <v>1104</v>
      </c>
      <c r="H107" s="81">
        <v>37387.4</v>
      </c>
      <c r="I107" s="78">
        <v>6</v>
      </c>
      <c r="J107" s="78"/>
      <c r="K107" s="78">
        <v>8.08</v>
      </c>
      <c r="L107" s="78">
        <v>1.2</v>
      </c>
      <c r="M107" s="37">
        <f>(K107-L107)/L107*100</f>
        <v>573.33333333333337</v>
      </c>
      <c r="N107" s="143">
        <f>D107/D334*100</f>
        <v>0.26101547132301367</v>
      </c>
    </row>
    <row r="108" spans="1:14">
      <c r="A108" s="198"/>
      <c r="B108" s="170" t="s">
        <v>27</v>
      </c>
      <c r="C108" s="40"/>
      <c r="D108" s="40">
        <v>6.0000000000000001E-3</v>
      </c>
      <c r="E108" s="40"/>
      <c r="F108" s="141"/>
      <c r="G108" s="40">
        <v>5</v>
      </c>
      <c r="H108" s="40">
        <v>14</v>
      </c>
      <c r="I108" s="37"/>
      <c r="J108" s="37"/>
      <c r="K108" s="37"/>
      <c r="L108" s="37"/>
      <c r="M108" s="37"/>
      <c r="N108" s="143"/>
    </row>
    <row r="109" spans="1:14">
      <c r="A109" s="198"/>
      <c r="B109" s="18" t="s">
        <v>28</v>
      </c>
      <c r="C109" s="40"/>
      <c r="D109" s="40"/>
      <c r="E109" s="40"/>
      <c r="F109" s="141"/>
      <c r="G109" s="40"/>
      <c r="H109" s="40"/>
      <c r="I109" s="40"/>
      <c r="J109" s="40"/>
      <c r="K109" s="40"/>
      <c r="L109" s="40"/>
      <c r="M109" s="37"/>
      <c r="N109" s="143"/>
    </row>
    <row r="110" spans="1:14">
      <c r="A110" s="198"/>
      <c r="B110" s="18" t="s">
        <v>29</v>
      </c>
      <c r="C110" s="40"/>
      <c r="D110" s="40"/>
      <c r="E110" s="40"/>
      <c r="F110" s="141"/>
      <c r="G110" s="40"/>
      <c r="H110" s="40"/>
      <c r="I110" s="40"/>
      <c r="J110" s="40"/>
      <c r="K110" s="40"/>
      <c r="L110" s="40"/>
      <c r="M110" s="37"/>
      <c r="N110" s="143"/>
    </row>
    <row r="111" spans="1:14">
      <c r="A111" s="198"/>
      <c r="B111" s="18" t="s">
        <v>30</v>
      </c>
      <c r="C111" s="40"/>
      <c r="D111" s="40"/>
      <c r="E111" s="40"/>
      <c r="F111" s="141"/>
      <c r="G111" s="40"/>
      <c r="H111" s="40"/>
      <c r="I111" s="40"/>
      <c r="J111" s="40"/>
      <c r="K111" s="40"/>
      <c r="L111" s="40"/>
      <c r="M111" s="37"/>
      <c r="N111" s="143"/>
    </row>
    <row r="112" spans="1:14" ht="14.25" thickBot="1">
      <c r="A112" s="199"/>
      <c r="B112" s="19" t="s">
        <v>31</v>
      </c>
      <c r="C112" s="20">
        <f t="shared" ref="C112:L112" si="22">C100+C102+C103+C104+C105+C106+C107+C108</f>
        <v>83.3</v>
      </c>
      <c r="D112" s="20">
        <f t="shared" si="22"/>
        <v>440.45599999999996</v>
      </c>
      <c r="E112" s="20">
        <f t="shared" si="22"/>
        <v>635.72</v>
      </c>
      <c r="F112" s="138">
        <f>(D112-E112)/E112*100</f>
        <v>-30.7154092996917</v>
      </c>
      <c r="G112" s="20">
        <f t="shared" si="22"/>
        <v>3859</v>
      </c>
      <c r="H112" s="20">
        <f t="shared" si="22"/>
        <v>343318.1</v>
      </c>
      <c r="I112" s="20">
        <f t="shared" si="22"/>
        <v>503</v>
      </c>
      <c r="J112" s="20">
        <f t="shared" si="22"/>
        <v>33.81</v>
      </c>
      <c r="K112" s="20">
        <f t="shared" si="22"/>
        <v>378.85999999999996</v>
      </c>
      <c r="L112" s="20">
        <f t="shared" si="22"/>
        <v>240.1</v>
      </c>
      <c r="M112" s="20">
        <f>(K112-L112)/L112*100</f>
        <v>57.792586422324021</v>
      </c>
      <c r="N112" s="144">
        <f>D112/D339*100</f>
        <v>0.78256594289276682</v>
      </c>
    </row>
    <row r="113" spans="1:14" ht="14.25" thickTop="1">
      <c r="A113" s="194" t="s">
        <v>90</v>
      </c>
      <c r="B113" s="22" t="s">
        <v>19</v>
      </c>
      <c r="C113" s="40">
        <v>22.832281999999999</v>
      </c>
      <c r="D113" s="40">
        <v>126.65615200000001</v>
      </c>
      <c r="E113" s="40">
        <v>121.709209</v>
      </c>
      <c r="F113" s="145">
        <f>(D113-E113)/E113*100</f>
        <v>4.0645593218833627</v>
      </c>
      <c r="G113" s="40">
        <v>931</v>
      </c>
      <c r="H113" s="40">
        <v>95080.639898000009</v>
      </c>
      <c r="I113" s="40">
        <v>300</v>
      </c>
      <c r="J113" s="40">
        <v>11.228749999999991</v>
      </c>
      <c r="K113" s="40">
        <v>55.998682999999993</v>
      </c>
      <c r="L113" s="40">
        <v>15.708389000000002</v>
      </c>
      <c r="M113" s="113">
        <f t="shared" ref="M113:M128" si="23">(K113-L113)/L113*100</f>
        <v>256.48902634127523</v>
      </c>
      <c r="N113" s="146">
        <f>D113/D327*100</f>
        <v>0.39908872899337111</v>
      </c>
    </row>
    <row r="114" spans="1:14">
      <c r="A114" s="195"/>
      <c r="B114" s="170" t="s">
        <v>20</v>
      </c>
      <c r="C114" s="40">
        <v>2.3580259999999997</v>
      </c>
      <c r="D114" s="40">
        <v>8.9162490000000005</v>
      </c>
      <c r="E114" s="40">
        <v>31.879767999999999</v>
      </c>
      <c r="F114" s="141">
        <f>(D114-E114)/E114*100</f>
        <v>-72.031637745920861</v>
      </c>
      <c r="G114" s="40">
        <v>99</v>
      </c>
      <c r="H114" s="40">
        <v>1980</v>
      </c>
      <c r="I114" s="40">
        <v>91</v>
      </c>
      <c r="J114" s="40">
        <v>0.83100000000000129</v>
      </c>
      <c r="K114" s="40">
        <v>8.9760990000000014</v>
      </c>
      <c r="L114" s="40">
        <v>2.672939</v>
      </c>
      <c r="M114" s="37">
        <f t="shared" si="23"/>
        <v>235.8138363801045</v>
      </c>
      <c r="N114" s="143">
        <f>D114/D328*100</f>
        <v>0.12667598840650768</v>
      </c>
    </row>
    <row r="115" spans="1:14">
      <c r="A115" s="195"/>
      <c r="B115" s="170" t="s">
        <v>21</v>
      </c>
      <c r="C115" s="40">
        <v>0</v>
      </c>
      <c r="D115" s="40">
        <v>2.264151</v>
      </c>
      <c r="E115" s="40">
        <v>0.28301900000000002</v>
      </c>
      <c r="F115" s="141"/>
      <c r="G115" s="40">
        <v>3</v>
      </c>
      <c r="H115" s="40">
        <v>2200</v>
      </c>
      <c r="I115" s="40"/>
      <c r="J115" s="40">
        <v>0</v>
      </c>
      <c r="K115" s="40">
        <v>0</v>
      </c>
      <c r="L115" s="40">
        <v>0</v>
      </c>
      <c r="M115" s="37"/>
      <c r="N115" s="143"/>
    </row>
    <row r="116" spans="1:14">
      <c r="A116" s="195"/>
      <c r="B116" s="170" t="s">
        <v>22</v>
      </c>
      <c r="C116" s="40">
        <v>0</v>
      </c>
      <c r="D116" s="40">
        <v>0</v>
      </c>
      <c r="E116" s="40">
        <v>0</v>
      </c>
      <c r="F116" s="141"/>
      <c r="G116" s="40">
        <v>0</v>
      </c>
      <c r="H116" s="40">
        <v>0</v>
      </c>
      <c r="I116" s="40"/>
      <c r="J116" s="40">
        <v>0</v>
      </c>
      <c r="K116" s="40">
        <v>0</v>
      </c>
      <c r="L116" s="40">
        <v>0</v>
      </c>
      <c r="M116" s="37"/>
      <c r="N116" s="143"/>
    </row>
    <row r="117" spans="1:14">
      <c r="A117" s="195"/>
      <c r="B117" s="170" t="s">
        <v>23</v>
      </c>
      <c r="C117" s="40">
        <v>0</v>
      </c>
      <c r="D117" s="40">
        <v>0</v>
      </c>
      <c r="E117" s="40">
        <v>0</v>
      </c>
      <c r="F117" s="141"/>
      <c r="G117" s="40"/>
      <c r="H117" s="40"/>
      <c r="I117" s="40"/>
      <c r="J117" s="40">
        <v>0</v>
      </c>
      <c r="K117" s="40">
        <v>0</v>
      </c>
      <c r="L117" s="40">
        <v>0</v>
      </c>
      <c r="M117" s="37"/>
      <c r="N117" s="143"/>
    </row>
    <row r="118" spans="1:14">
      <c r="A118" s="195"/>
      <c r="B118" s="170" t="s">
        <v>24</v>
      </c>
      <c r="C118" s="40">
        <v>5.3495749999999997</v>
      </c>
      <c r="D118" s="40">
        <v>31.128641999999999</v>
      </c>
      <c r="E118" s="40">
        <v>17.197541000000001</v>
      </c>
      <c r="F118" s="141">
        <f>(D118-E118)/E118*100</f>
        <v>81.006354338681305</v>
      </c>
      <c r="G118" s="40">
        <v>47</v>
      </c>
      <c r="H118" s="40">
        <v>60419.18</v>
      </c>
      <c r="I118" s="40"/>
      <c r="J118" s="40">
        <v>0</v>
      </c>
      <c r="K118" s="40">
        <v>3.8852500000000001</v>
      </c>
      <c r="L118" s="40">
        <v>0</v>
      </c>
      <c r="M118" s="37"/>
      <c r="N118" s="143">
        <f>D118/D332*100</f>
        <v>0.75879392355186426</v>
      </c>
    </row>
    <row r="119" spans="1:14">
      <c r="A119" s="195"/>
      <c r="B119" s="170" t="s">
        <v>25</v>
      </c>
      <c r="C119" s="40">
        <v>0</v>
      </c>
      <c r="D119" s="40">
        <v>0</v>
      </c>
      <c r="E119" s="40">
        <v>0</v>
      </c>
      <c r="F119" s="141"/>
      <c r="G119" s="40"/>
      <c r="H119" s="40"/>
      <c r="I119" s="40"/>
      <c r="J119" s="40">
        <v>0</v>
      </c>
      <c r="K119" s="40">
        <v>0</v>
      </c>
      <c r="L119" s="40">
        <v>0</v>
      </c>
      <c r="M119" s="37"/>
      <c r="N119" s="143"/>
    </row>
    <row r="120" spans="1:14">
      <c r="A120" s="195"/>
      <c r="B120" s="170" t="s">
        <v>26</v>
      </c>
      <c r="C120" s="40">
        <v>14.754016</v>
      </c>
      <c r="D120" s="40">
        <v>48.222602999999999</v>
      </c>
      <c r="E120" s="40">
        <v>3.291299</v>
      </c>
      <c r="F120" s="141">
        <f>(D120-E120)/E120*100</f>
        <v>1365.1541230377427</v>
      </c>
      <c r="G120" s="40">
        <v>573</v>
      </c>
      <c r="H120" s="40">
        <v>57051.663699999997</v>
      </c>
      <c r="I120" s="40"/>
      <c r="J120" s="40">
        <v>0</v>
      </c>
      <c r="K120" s="40">
        <v>0</v>
      </c>
      <c r="L120" s="40">
        <v>0</v>
      </c>
      <c r="M120" s="37"/>
      <c r="N120" s="143">
        <f>D120/D334*100</f>
        <v>0.42251914905899873</v>
      </c>
    </row>
    <row r="121" spans="1:14">
      <c r="A121" s="195"/>
      <c r="B121" s="170" t="s">
        <v>27</v>
      </c>
      <c r="C121" s="37">
        <v>0</v>
      </c>
      <c r="D121" s="37">
        <v>0</v>
      </c>
      <c r="E121" s="37">
        <v>0</v>
      </c>
      <c r="F121" s="141"/>
      <c r="G121" s="40">
        <v>4</v>
      </c>
      <c r="H121" s="40">
        <v>2007.2</v>
      </c>
      <c r="I121" s="40"/>
      <c r="J121" s="40">
        <v>0</v>
      </c>
      <c r="K121" s="40">
        <v>0</v>
      </c>
      <c r="L121" s="40">
        <v>0</v>
      </c>
      <c r="M121" s="37"/>
      <c r="N121" s="143"/>
    </row>
    <row r="122" spans="1:14">
      <c r="A122" s="195"/>
      <c r="B122" s="18" t="s">
        <v>28</v>
      </c>
      <c r="C122" s="40">
        <v>0</v>
      </c>
      <c r="D122" s="40">
        <v>0</v>
      </c>
      <c r="E122" s="40">
        <v>0</v>
      </c>
      <c r="F122" s="141"/>
      <c r="G122" s="40"/>
      <c r="H122" s="40"/>
      <c r="I122" s="40"/>
      <c r="J122" s="40">
        <v>0</v>
      </c>
      <c r="K122" s="40"/>
      <c r="L122" s="40"/>
      <c r="M122" s="37"/>
      <c r="N122" s="143"/>
    </row>
    <row r="123" spans="1:14">
      <c r="A123" s="195"/>
      <c r="B123" s="18" t="s">
        <v>29</v>
      </c>
      <c r="C123" s="40">
        <v>0</v>
      </c>
      <c r="D123" s="40">
        <v>0</v>
      </c>
      <c r="E123" s="40">
        <v>0</v>
      </c>
      <c r="F123" s="141"/>
      <c r="G123" s="40"/>
      <c r="H123" s="40"/>
      <c r="I123" s="40"/>
      <c r="J123" s="40">
        <v>0</v>
      </c>
      <c r="K123" s="40">
        <v>0</v>
      </c>
      <c r="L123" s="40"/>
      <c r="M123" s="37"/>
      <c r="N123" s="143"/>
    </row>
    <row r="124" spans="1:14">
      <c r="A124" s="195"/>
      <c r="B124" s="18" t="s">
        <v>30</v>
      </c>
      <c r="C124" s="40">
        <v>0</v>
      </c>
      <c r="D124" s="40">
        <v>0</v>
      </c>
      <c r="E124" s="40">
        <v>0</v>
      </c>
      <c r="F124" s="141"/>
      <c r="G124" s="37"/>
      <c r="H124" s="37"/>
      <c r="I124" s="37"/>
      <c r="J124" s="37">
        <v>0</v>
      </c>
      <c r="K124" s="37"/>
      <c r="L124" s="37"/>
      <c r="M124" s="37"/>
      <c r="N124" s="143"/>
    </row>
    <row r="125" spans="1:14" ht="14.25" thickBot="1">
      <c r="A125" s="196"/>
      <c r="B125" s="19" t="s">
        <v>31</v>
      </c>
      <c r="C125" s="20">
        <f t="shared" ref="C125:L125" si="24">C113+C115+C116+C117+C118+C119+C120+C121</f>
        <v>42.935873000000001</v>
      </c>
      <c r="D125" s="20">
        <f t="shared" si="24"/>
        <v>208.271548</v>
      </c>
      <c r="E125" s="20">
        <f t="shared" si="24"/>
        <v>142.48106800000002</v>
      </c>
      <c r="F125" s="138">
        <f t="shared" ref="F125:F131" si="25">(D125-E125)/E125*100</f>
        <v>46.174892512737173</v>
      </c>
      <c r="G125" s="20">
        <f t="shared" si="24"/>
        <v>1558</v>
      </c>
      <c r="H125" s="20">
        <f t="shared" si="24"/>
        <v>216758.68359800003</v>
      </c>
      <c r="I125" s="20">
        <f t="shared" si="24"/>
        <v>300</v>
      </c>
      <c r="J125" s="20">
        <f t="shared" si="24"/>
        <v>11.228749999999991</v>
      </c>
      <c r="K125" s="20">
        <f t="shared" si="24"/>
        <v>59.883932999999992</v>
      </c>
      <c r="L125" s="20">
        <f t="shared" si="24"/>
        <v>15.708389000000002</v>
      </c>
      <c r="M125" s="20">
        <f t="shared" si="23"/>
        <v>281.22262569382502</v>
      </c>
      <c r="N125" s="144">
        <f>D125/D339*100</f>
        <v>0.37003973231913323</v>
      </c>
    </row>
    <row r="126" spans="1:14" ht="14.25" thickTop="1">
      <c r="A126" s="194" t="s">
        <v>38</v>
      </c>
      <c r="B126" s="170" t="s">
        <v>19</v>
      </c>
      <c r="C126" s="77">
        <v>212.79189099999999</v>
      </c>
      <c r="D126" s="82">
        <v>1016.753601</v>
      </c>
      <c r="E126" s="82">
        <v>1105.4698129999999</v>
      </c>
      <c r="F126" s="141">
        <f t="shared" si="25"/>
        <v>-8.0252043933469164</v>
      </c>
      <c r="G126" s="84">
        <v>5413</v>
      </c>
      <c r="H126" s="84">
        <v>517104.14016499999</v>
      </c>
      <c r="I126" s="84">
        <v>1444</v>
      </c>
      <c r="J126" s="84">
        <v>70.874667000000002</v>
      </c>
      <c r="K126" s="84">
        <v>556.79951100000005</v>
      </c>
      <c r="L126" s="84">
        <v>394.92060500000002</v>
      </c>
      <c r="M126" s="37">
        <f t="shared" si="23"/>
        <v>40.990240557339376</v>
      </c>
      <c r="N126" s="143">
        <f t="shared" ref="N126:N131" si="26">D126/D327*100</f>
        <v>3.2037520161083308</v>
      </c>
    </row>
    <row r="127" spans="1:14">
      <c r="A127" s="195"/>
      <c r="B127" s="170" t="s">
        <v>20</v>
      </c>
      <c r="C127" s="78">
        <v>18.554829999999999</v>
      </c>
      <c r="D127" s="84">
        <v>139.48695900000001</v>
      </c>
      <c r="E127" s="84">
        <v>271.48109699999998</v>
      </c>
      <c r="F127" s="141">
        <f t="shared" si="25"/>
        <v>-48.62001054902175</v>
      </c>
      <c r="G127" s="84">
        <v>1103</v>
      </c>
      <c r="H127" s="84">
        <v>22007.8</v>
      </c>
      <c r="I127" s="84">
        <v>515</v>
      </c>
      <c r="J127" s="84">
        <v>22.380099999999999</v>
      </c>
      <c r="K127" s="84">
        <v>179.82856100000001</v>
      </c>
      <c r="L127" s="84">
        <v>155.39977200000001</v>
      </c>
      <c r="M127" s="37">
        <f t="shared" si="23"/>
        <v>15.719964505482023</v>
      </c>
      <c r="N127" s="143">
        <f t="shared" si="26"/>
        <v>1.9817356380629356</v>
      </c>
    </row>
    <row r="128" spans="1:14">
      <c r="A128" s="195"/>
      <c r="B128" s="170" t="s">
        <v>21</v>
      </c>
      <c r="C128" s="78">
        <v>2.9437859999999998</v>
      </c>
      <c r="D128" s="84">
        <v>7.9098730000000002</v>
      </c>
      <c r="E128" s="84">
        <v>7.1643679999999996</v>
      </c>
      <c r="F128" s="141">
        <f t="shared" si="25"/>
        <v>10.405732927175162</v>
      </c>
      <c r="G128" s="84">
        <v>13</v>
      </c>
      <c r="H128" s="84">
        <v>15238.922458999999</v>
      </c>
      <c r="I128" s="84"/>
      <c r="J128" s="84"/>
      <c r="K128" s="84"/>
      <c r="L128" s="84">
        <v>2.1549999999999998</v>
      </c>
      <c r="M128" s="37">
        <f t="shared" si="23"/>
        <v>-100</v>
      </c>
      <c r="N128" s="143">
        <f t="shared" si="26"/>
        <v>0.35209916248780304</v>
      </c>
    </row>
    <row r="129" spans="1:14">
      <c r="A129" s="195"/>
      <c r="B129" s="170" t="s">
        <v>22</v>
      </c>
      <c r="C129" s="78">
        <v>0.68788899999999997</v>
      </c>
      <c r="D129" s="84">
        <v>5.0373559999999999</v>
      </c>
      <c r="E129" s="84">
        <v>0.69050599999999995</v>
      </c>
      <c r="F129" s="141">
        <f t="shared" si="25"/>
        <v>629.51661535164067</v>
      </c>
      <c r="G129" s="84">
        <v>461</v>
      </c>
      <c r="H129" s="84">
        <v>246091.5</v>
      </c>
      <c r="I129" s="84">
        <v>4</v>
      </c>
      <c r="J129" s="84"/>
      <c r="K129" s="84">
        <v>1.4758</v>
      </c>
      <c r="L129" s="84">
        <v>0.33</v>
      </c>
      <c r="M129" s="37"/>
      <c r="N129" s="143">
        <f t="shared" si="26"/>
        <v>0.89188608479442277</v>
      </c>
    </row>
    <row r="130" spans="1:14">
      <c r="A130" s="195"/>
      <c r="B130" s="170" t="s">
        <v>23</v>
      </c>
      <c r="C130" s="78"/>
      <c r="D130" s="84"/>
      <c r="E130" s="84">
        <v>0.392264</v>
      </c>
      <c r="F130" s="141">
        <f t="shared" si="25"/>
        <v>-100</v>
      </c>
      <c r="G130" s="84"/>
      <c r="H130" s="84"/>
      <c r="I130" s="84">
        <v>1</v>
      </c>
      <c r="J130" s="84">
        <v>6.1350000000000002E-2</v>
      </c>
      <c r="K130" s="84">
        <v>6.1350000000000002E-2</v>
      </c>
      <c r="L130" s="84"/>
      <c r="M130" s="37"/>
      <c r="N130" s="143">
        <f t="shared" si="26"/>
        <v>0</v>
      </c>
    </row>
    <row r="131" spans="1:14">
      <c r="A131" s="195"/>
      <c r="B131" s="170" t="s">
        <v>24</v>
      </c>
      <c r="C131" s="78">
        <v>24.052626</v>
      </c>
      <c r="D131" s="84">
        <v>125.677347</v>
      </c>
      <c r="E131" s="84">
        <v>55.480176999999998</v>
      </c>
      <c r="F131" s="141">
        <f t="shared" si="25"/>
        <v>126.52657903380518</v>
      </c>
      <c r="G131" s="84">
        <v>247</v>
      </c>
      <c r="H131" s="84">
        <v>41384.375</v>
      </c>
      <c r="I131" s="84">
        <v>16</v>
      </c>
      <c r="J131" s="84"/>
      <c r="K131" s="84">
        <v>4.9281810000000004</v>
      </c>
      <c r="L131" s="84">
        <v>9.4852589999999992</v>
      </c>
      <c r="M131" s="37">
        <f>(K131-L131)/L131*100</f>
        <v>-48.043790897011874</v>
      </c>
      <c r="N131" s="143">
        <f t="shared" si="26"/>
        <v>3.0635196752790925</v>
      </c>
    </row>
    <row r="132" spans="1:14">
      <c r="A132" s="195"/>
      <c r="B132" s="170" t="s">
        <v>25</v>
      </c>
      <c r="C132" s="80"/>
      <c r="D132" s="85"/>
      <c r="E132" s="85"/>
      <c r="F132" s="141"/>
      <c r="G132" s="85"/>
      <c r="H132" s="85"/>
      <c r="I132" s="85"/>
      <c r="J132" s="85"/>
      <c r="K132" s="85"/>
      <c r="L132" s="85"/>
      <c r="M132" s="37"/>
      <c r="N132" s="143"/>
    </row>
    <row r="133" spans="1:14">
      <c r="A133" s="195"/>
      <c r="B133" s="170" t="s">
        <v>26</v>
      </c>
      <c r="C133" s="78">
        <v>43.523508999999997</v>
      </c>
      <c r="D133" s="84">
        <v>151.3107</v>
      </c>
      <c r="E133" s="84">
        <v>84.343866000000006</v>
      </c>
      <c r="F133" s="141">
        <f>(D133-E133)/E133*100</f>
        <v>79.397396842112968</v>
      </c>
      <c r="G133" s="84">
        <v>7189</v>
      </c>
      <c r="H133" s="84">
        <v>1782596.92286</v>
      </c>
      <c r="I133" s="84">
        <v>99</v>
      </c>
      <c r="J133" s="84">
        <v>4.0836980000000001</v>
      </c>
      <c r="K133" s="84">
        <v>20.185648</v>
      </c>
      <c r="L133" s="84">
        <v>12.517657</v>
      </c>
      <c r="M133" s="37">
        <f>(K133-L133)/L133*100</f>
        <v>61.257398249528649</v>
      </c>
      <c r="N133" s="143">
        <f>D133/D334*100</f>
        <v>1.3257614527262545</v>
      </c>
    </row>
    <row r="134" spans="1:14">
      <c r="A134" s="195"/>
      <c r="B134" s="170" t="s">
        <v>27</v>
      </c>
      <c r="C134" s="81">
        <v>6.0352499999999996</v>
      </c>
      <c r="D134" s="84">
        <v>6.0352499999999996</v>
      </c>
      <c r="E134" s="84"/>
      <c r="F134" s="141"/>
      <c r="G134" s="84">
        <v>2</v>
      </c>
      <c r="H134" s="84">
        <v>255.89460800000001</v>
      </c>
      <c r="I134" s="84">
        <v>1</v>
      </c>
      <c r="J134" s="84"/>
      <c r="K134" s="84"/>
      <c r="L134" s="84"/>
      <c r="M134" s="37"/>
      <c r="N134" s="143">
        <f>D134/D335*100</f>
        <v>0.4511240653908512</v>
      </c>
    </row>
    <row r="135" spans="1:14">
      <c r="A135" s="195"/>
      <c r="B135" s="18" t="s">
        <v>28</v>
      </c>
      <c r="C135" s="81"/>
      <c r="D135" s="86"/>
      <c r="E135" s="86"/>
      <c r="F135" s="141"/>
      <c r="G135" s="86"/>
      <c r="H135" s="86"/>
      <c r="I135" s="87"/>
      <c r="J135" s="86"/>
      <c r="K135" s="86"/>
      <c r="L135" s="87"/>
      <c r="M135" s="37"/>
      <c r="N135" s="143"/>
    </row>
    <row r="136" spans="1:14">
      <c r="A136" s="195"/>
      <c r="B136" s="18" t="s">
        <v>29</v>
      </c>
      <c r="C136" s="81"/>
      <c r="D136" s="81"/>
      <c r="E136" s="81"/>
      <c r="F136" s="141"/>
      <c r="G136" s="86"/>
      <c r="H136" s="86"/>
      <c r="I136" s="81">
        <v>1</v>
      </c>
      <c r="J136" s="81">
        <v>0.10301100000000001</v>
      </c>
      <c r="K136" s="81">
        <v>0.10301100000000001</v>
      </c>
      <c r="L136" s="81"/>
      <c r="M136" s="37"/>
      <c r="N136" s="143">
        <f>D136/D337*100</f>
        <v>0</v>
      </c>
    </row>
    <row r="137" spans="1:14">
      <c r="A137" s="195"/>
      <c r="B137" s="18" t="s">
        <v>30</v>
      </c>
      <c r="C137" s="81">
        <v>6.0352499999999996</v>
      </c>
      <c r="D137" s="87">
        <v>6.0352499999999996</v>
      </c>
      <c r="E137" s="87"/>
      <c r="F137" s="141"/>
      <c r="G137" s="87">
        <v>2</v>
      </c>
      <c r="H137" s="87">
        <v>255.89460800000001</v>
      </c>
      <c r="I137" s="81"/>
      <c r="J137" s="81"/>
      <c r="K137" s="81"/>
      <c r="L137" s="86"/>
      <c r="M137" s="37"/>
      <c r="N137" s="143"/>
    </row>
    <row r="138" spans="1:14" ht="14.25" thickBot="1">
      <c r="A138" s="196"/>
      <c r="B138" s="19" t="s">
        <v>31</v>
      </c>
      <c r="C138" s="20">
        <f t="shared" ref="C138:L138" si="27">C126+C128+C129+C130+C131+C132+C133+C134</f>
        <v>290.03495100000004</v>
      </c>
      <c r="D138" s="20">
        <f t="shared" si="27"/>
        <v>1312.724127</v>
      </c>
      <c r="E138" s="20">
        <f t="shared" si="27"/>
        <v>1253.5409939999997</v>
      </c>
      <c r="F138" s="138">
        <f>(D138-E138)/E138*100</f>
        <v>4.7212762313539658</v>
      </c>
      <c r="G138" s="20">
        <f t="shared" si="27"/>
        <v>13325</v>
      </c>
      <c r="H138" s="20">
        <f t="shared" si="27"/>
        <v>2602671.7550920001</v>
      </c>
      <c r="I138" s="20">
        <f t="shared" si="27"/>
        <v>1565</v>
      </c>
      <c r="J138" s="20">
        <f t="shared" si="27"/>
        <v>75.019715000000005</v>
      </c>
      <c r="K138" s="20">
        <f t="shared" si="27"/>
        <v>583.45049000000006</v>
      </c>
      <c r="L138" s="20">
        <f t="shared" si="27"/>
        <v>419.40852099999995</v>
      </c>
      <c r="M138" s="20">
        <f>(K138-L138)/L138*100</f>
        <v>39.112693420933176</v>
      </c>
      <c r="N138" s="144">
        <f>D138/D339*100</f>
        <v>2.3323401070795704</v>
      </c>
    </row>
    <row r="139" spans="1:14" ht="14.25" thickTop="1"/>
    <row r="142" spans="1:14" s="61" customFormat="1" ht="18.75">
      <c r="A142" s="200" t="str">
        <f>A1</f>
        <v>2021年1-5月丹东市财产保险业务统计表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</row>
    <row r="143" spans="1:14" s="61" customFormat="1" ht="14.25" thickBot="1">
      <c r="B143" s="63" t="s">
        <v>0</v>
      </c>
      <c r="C143" s="62"/>
      <c r="D143" s="62"/>
      <c r="F143" s="62"/>
      <c r="G143" s="79" t="str">
        <f>G2</f>
        <v>（2021年1-5月）</v>
      </c>
      <c r="H143" s="62"/>
      <c r="I143" s="62"/>
      <c r="J143" s="62"/>
      <c r="K143" s="62"/>
      <c r="L143" s="63" t="s">
        <v>1</v>
      </c>
    </row>
    <row r="144" spans="1:14">
      <c r="A144" s="197" t="s">
        <v>39</v>
      </c>
      <c r="B144" s="64" t="s">
        <v>3</v>
      </c>
      <c r="C144" s="201" t="s">
        <v>4</v>
      </c>
      <c r="D144" s="201"/>
      <c r="E144" s="201"/>
      <c r="F144" s="201"/>
      <c r="G144" s="201" t="s">
        <v>5</v>
      </c>
      <c r="H144" s="201"/>
      <c r="I144" s="201" t="s">
        <v>6</v>
      </c>
      <c r="J144" s="201"/>
      <c r="K144" s="201"/>
      <c r="L144" s="201"/>
      <c r="M144" s="201"/>
      <c r="N144" s="204" t="s">
        <v>7</v>
      </c>
    </row>
    <row r="145" spans="1:14">
      <c r="A145" s="198"/>
      <c r="B145" s="62" t="s">
        <v>8</v>
      </c>
      <c r="C145" s="203" t="s">
        <v>9</v>
      </c>
      <c r="D145" s="203" t="s">
        <v>10</v>
      </c>
      <c r="E145" s="203" t="s">
        <v>11</v>
      </c>
      <c r="F145" s="170" t="s">
        <v>12</v>
      </c>
      <c r="G145" s="203" t="s">
        <v>13</v>
      </c>
      <c r="H145" s="203" t="s">
        <v>14</v>
      </c>
      <c r="I145" s="170" t="s">
        <v>13</v>
      </c>
      <c r="J145" s="203" t="s">
        <v>15</v>
      </c>
      <c r="K145" s="203"/>
      <c r="L145" s="203"/>
      <c r="M145" s="170" t="s">
        <v>12</v>
      </c>
      <c r="N145" s="205"/>
    </row>
    <row r="146" spans="1:14">
      <c r="A146" s="198"/>
      <c r="B146" s="65" t="s">
        <v>16</v>
      </c>
      <c r="C146" s="203"/>
      <c r="D146" s="203"/>
      <c r="E146" s="203"/>
      <c r="F146" s="170" t="s">
        <v>17</v>
      </c>
      <c r="G146" s="203"/>
      <c r="H146" s="203"/>
      <c r="I146" s="39" t="s">
        <v>18</v>
      </c>
      <c r="J146" s="170" t="s">
        <v>9</v>
      </c>
      <c r="K146" s="170" t="s">
        <v>10</v>
      </c>
      <c r="L146" s="170" t="s">
        <v>11</v>
      </c>
      <c r="M146" s="170" t="s">
        <v>17</v>
      </c>
      <c r="N146" s="171" t="s">
        <v>17</v>
      </c>
    </row>
    <row r="147" spans="1:14">
      <c r="A147" s="198"/>
      <c r="B147" s="170" t="s">
        <v>19</v>
      </c>
      <c r="C147" s="27">
        <v>-8.6300000000000002E-2</v>
      </c>
      <c r="D147" s="121">
        <v>21.4529</v>
      </c>
      <c r="E147" s="121">
        <v>77.277900000000002</v>
      </c>
      <c r="F147" s="37">
        <f>(D147-E147)/E147*100</f>
        <v>-72.239281864543429</v>
      </c>
      <c r="G147" s="24">
        <v>160</v>
      </c>
      <c r="H147" s="24">
        <v>19892.3223</v>
      </c>
      <c r="I147" s="24">
        <v>91</v>
      </c>
      <c r="J147" s="27">
        <v>42.003500000000003</v>
      </c>
      <c r="K147" s="27">
        <v>109.7473</v>
      </c>
      <c r="L147" s="27">
        <v>48.150300000000001</v>
      </c>
      <c r="M147" s="37">
        <f>(K147-L147)/L147*100</f>
        <v>127.92651343813017</v>
      </c>
      <c r="N147" s="143">
        <f>D147/D327*100</f>
        <v>6.7597273871243854E-2</v>
      </c>
    </row>
    <row r="148" spans="1:14">
      <c r="A148" s="198"/>
      <c r="B148" s="170" t="s">
        <v>20</v>
      </c>
      <c r="C148" s="122">
        <v>0</v>
      </c>
      <c r="D148" s="122">
        <v>1.6153</v>
      </c>
      <c r="E148" s="175">
        <v>23.552199999999999</v>
      </c>
      <c r="F148" s="37">
        <f>(D148-E148)/E148*100</f>
        <v>-93.141617343602718</v>
      </c>
      <c r="G148" s="24">
        <v>19</v>
      </c>
      <c r="H148" s="24">
        <v>418</v>
      </c>
      <c r="I148" s="24"/>
      <c r="J148" s="122">
        <v>1.5306999999999999</v>
      </c>
      <c r="K148" s="122">
        <v>5.5514999999999999</v>
      </c>
      <c r="L148" s="122">
        <v>18.170100000000001</v>
      </c>
      <c r="M148" s="37">
        <f>(K148-L148)/L148*100</f>
        <v>-69.447058629286573</v>
      </c>
      <c r="N148" s="143">
        <f>D148/D328*100</f>
        <v>2.2949081398807032E-2</v>
      </c>
    </row>
    <row r="149" spans="1:14">
      <c r="A149" s="198"/>
      <c r="B149" s="170" t="s">
        <v>21</v>
      </c>
      <c r="C149" s="27">
        <v>2.5663</v>
      </c>
      <c r="D149" s="27">
        <v>4.3560999999999996</v>
      </c>
      <c r="E149" s="27">
        <v>2.2362000000000002</v>
      </c>
      <c r="F149" s="37">
        <f>(D149-E149)/E149*100</f>
        <v>94.799212950541062</v>
      </c>
      <c r="G149" s="36">
        <v>5</v>
      </c>
      <c r="H149" s="36">
        <v>21480</v>
      </c>
      <c r="I149" s="24">
        <v>2</v>
      </c>
      <c r="J149" s="27">
        <v>1.4E-3</v>
      </c>
      <c r="K149" s="27">
        <v>0.52490000000000003</v>
      </c>
      <c r="L149" s="27">
        <v>2.6501999999999999</v>
      </c>
      <c r="M149" s="37">
        <f>(K149-L149)/L149*100</f>
        <v>-80.193947626594209</v>
      </c>
      <c r="N149" s="143">
        <f>D149/D329*100</f>
        <v>0.19390692640869439</v>
      </c>
    </row>
    <row r="150" spans="1:14">
      <c r="A150" s="198"/>
      <c r="B150" s="170" t="s">
        <v>22</v>
      </c>
      <c r="C150" s="27">
        <v>0</v>
      </c>
      <c r="D150" s="27">
        <v>7.2400000000000006E-2</v>
      </c>
      <c r="E150" s="27">
        <v>2.0400000000000001E-2</v>
      </c>
      <c r="F150" s="37">
        <f>(D150-E150)/E150*100</f>
        <v>254.9019607843137</v>
      </c>
      <c r="G150" s="36">
        <v>3</v>
      </c>
      <c r="H150" s="36">
        <v>786</v>
      </c>
      <c r="I150" s="24">
        <v>1</v>
      </c>
      <c r="J150" s="27">
        <v>1.1999999999999999E-3</v>
      </c>
      <c r="K150" s="27">
        <v>0.28510000000000002</v>
      </c>
      <c r="L150" s="27">
        <v>0</v>
      </c>
      <c r="M150" s="37" t="e">
        <f>(K150-L150)/L150*100</f>
        <v>#DIV/0!</v>
      </c>
      <c r="N150" s="143">
        <f>D150/D330*100</f>
        <v>1.2818739143931104E-2</v>
      </c>
    </row>
    <row r="151" spans="1:14" ht="15">
      <c r="A151" s="198"/>
      <c r="B151" s="170" t="s">
        <v>23</v>
      </c>
      <c r="C151" s="123"/>
      <c r="D151" s="123"/>
      <c r="E151" s="123"/>
      <c r="F151" s="37"/>
      <c r="G151" s="36">
        <v>0</v>
      </c>
      <c r="H151" s="36">
        <v>0</v>
      </c>
      <c r="I151" s="24"/>
      <c r="J151" s="24"/>
      <c r="K151" s="24"/>
      <c r="L151" s="24"/>
      <c r="M151" s="37"/>
      <c r="N151" s="143"/>
    </row>
    <row r="152" spans="1:14">
      <c r="A152" s="198"/>
      <c r="B152" s="170" t="s">
        <v>24</v>
      </c>
      <c r="C152" s="27">
        <v>0</v>
      </c>
      <c r="D152" s="27">
        <v>13.9072</v>
      </c>
      <c r="E152" s="27">
        <v>13.338699999999999</v>
      </c>
      <c r="F152" s="37">
        <f>(D152-E152)/E152*100</f>
        <v>4.262034531101234</v>
      </c>
      <c r="G152" s="36">
        <v>3</v>
      </c>
      <c r="H152" s="36">
        <v>14064.05</v>
      </c>
      <c r="I152" s="24">
        <v>3</v>
      </c>
      <c r="J152" s="27">
        <v>0.17530000000000001</v>
      </c>
      <c r="K152" s="27">
        <v>0.31359999999999999</v>
      </c>
      <c r="L152" s="27">
        <v>3.4100999999999999</v>
      </c>
      <c r="M152" s="37">
        <f>(K152-L152)/L152*100</f>
        <v>-90.803788745198091</v>
      </c>
      <c r="N152" s="143">
        <f>D152/D332*100</f>
        <v>0.33900286602995677</v>
      </c>
    </row>
    <row r="153" spans="1:14">
      <c r="A153" s="198"/>
      <c r="B153" s="170" t="s">
        <v>25</v>
      </c>
      <c r="C153" s="24"/>
      <c r="D153" s="24"/>
      <c r="E153" s="24"/>
      <c r="F153" s="37"/>
      <c r="G153" s="36"/>
      <c r="H153" s="36"/>
      <c r="I153" s="24"/>
      <c r="J153" s="24"/>
      <c r="K153" s="24"/>
      <c r="L153" s="24"/>
      <c r="M153" s="37"/>
      <c r="N153" s="143"/>
    </row>
    <row r="154" spans="1:14">
      <c r="A154" s="198"/>
      <c r="B154" s="170" t="s">
        <v>26</v>
      </c>
      <c r="C154" s="124">
        <v>1.3143</v>
      </c>
      <c r="D154" s="124">
        <v>6.5442</v>
      </c>
      <c r="E154" s="124">
        <v>6.69</v>
      </c>
      <c r="F154" s="37">
        <f>(D154-E154)/E154*100</f>
        <v>-2.1793721973094224</v>
      </c>
      <c r="G154" s="36">
        <v>16</v>
      </c>
      <c r="H154" s="36">
        <v>114306.24000000001</v>
      </c>
      <c r="I154" s="24">
        <v>2</v>
      </c>
      <c r="J154" s="27">
        <v>0</v>
      </c>
      <c r="K154" s="27">
        <v>0.26419999999999999</v>
      </c>
      <c r="L154" s="27">
        <v>1.8499999999999999E-2</v>
      </c>
      <c r="M154" s="37">
        <f>(K154-L154)/L154*100</f>
        <v>1328.1081081081081</v>
      </c>
      <c r="N154" s="143">
        <f>D154/D334*100</f>
        <v>5.7339289944010274E-2</v>
      </c>
    </row>
    <row r="155" spans="1:14">
      <c r="A155" s="198"/>
      <c r="B155" s="170" t="s">
        <v>27</v>
      </c>
      <c r="C155" s="24">
        <v>0</v>
      </c>
      <c r="D155" s="24">
        <v>0</v>
      </c>
      <c r="E155" s="24">
        <v>0.02</v>
      </c>
      <c r="F155" s="37">
        <f>(D155-E155)/E155*100</f>
        <v>-100</v>
      </c>
      <c r="G155" s="36"/>
      <c r="H155" s="36"/>
      <c r="I155" s="24"/>
      <c r="J155" s="27">
        <v>0</v>
      </c>
      <c r="K155" s="27">
        <v>0</v>
      </c>
      <c r="L155" s="27">
        <v>0</v>
      </c>
      <c r="M155" s="37" t="e">
        <f>(K155-L155)/L155*100</f>
        <v>#DIV/0!</v>
      </c>
      <c r="N155" s="143">
        <f>D155/D335*100</f>
        <v>0</v>
      </c>
    </row>
    <row r="156" spans="1:14">
      <c r="A156" s="198"/>
      <c r="B156" s="18" t="s">
        <v>28</v>
      </c>
      <c r="C156" s="24"/>
      <c r="D156" s="24"/>
      <c r="E156" s="24"/>
      <c r="F156" s="37"/>
      <c r="G156" s="36"/>
      <c r="H156" s="36"/>
      <c r="I156" s="36"/>
      <c r="J156" s="36"/>
      <c r="K156" s="36"/>
      <c r="L156" s="36"/>
      <c r="M156" s="37"/>
      <c r="N156" s="143"/>
    </row>
    <row r="157" spans="1:14">
      <c r="A157" s="198"/>
      <c r="B157" s="18" t="s">
        <v>29</v>
      </c>
      <c r="C157" s="36">
        <v>0</v>
      </c>
      <c r="D157" s="124">
        <v>0</v>
      </c>
      <c r="E157" s="36">
        <v>0</v>
      </c>
      <c r="F157" s="37"/>
      <c r="G157" s="37"/>
      <c r="H157" s="37"/>
      <c r="I157" s="37"/>
      <c r="J157" s="37">
        <v>0</v>
      </c>
      <c r="K157" s="37">
        <v>0</v>
      </c>
      <c r="L157" s="37">
        <v>0</v>
      </c>
      <c r="M157" s="37"/>
      <c r="N157" s="143"/>
    </row>
    <row r="158" spans="1:14">
      <c r="A158" s="198"/>
      <c r="B158" s="18" t="s">
        <v>30</v>
      </c>
      <c r="C158" s="40"/>
      <c r="D158" s="40"/>
      <c r="E158" s="40"/>
      <c r="F158" s="37"/>
      <c r="G158" s="125"/>
      <c r="H158" s="125"/>
      <c r="I158" s="125"/>
      <c r="J158" s="125"/>
      <c r="K158" s="125"/>
      <c r="L158" s="125"/>
      <c r="M158" s="37"/>
      <c r="N158" s="143"/>
    </row>
    <row r="159" spans="1:14" ht="14.25" thickBot="1">
      <c r="A159" s="199"/>
      <c r="B159" s="19" t="s">
        <v>31</v>
      </c>
      <c r="C159" s="20">
        <f t="shared" ref="C159:L159" si="28">C147+C149+C150+C151+C152+C153+C154+C155</f>
        <v>3.7942999999999998</v>
      </c>
      <c r="D159" s="20">
        <f t="shared" si="28"/>
        <v>46.332799999999992</v>
      </c>
      <c r="E159" s="20">
        <f t="shared" si="28"/>
        <v>99.583199999999991</v>
      </c>
      <c r="F159" s="20">
        <f t="shared" ref="F159:F165" si="29">(D159-E159)/E159*100</f>
        <v>-53.473276616939401</v>
      </c>
      <c r="G159" s="20">
        <f t="shared" si="28"/>
        <v>187</v>
      </c>
      <c r="H159" s="20">
        <f t="shared" si="28"/>
        <v>170528.61230000001</v>
      </c>
      <c r="I159" s="20">
        <f t="shared" si="28"/>
        <v>99</v>
      </c>
      <c r="J159" s="20">
        <f t="shared" si="28"/>
        <v>42.181399999999996</v>
      </c>
      <c r="K159" s="20">
        <f t="shared" si="28"/>
        <v>111.13509999999999</v>
      </c>
      <c r="L159" s="20">
        <f t="shared" si="28"/>
        <v>54.229100000000003</v>
      </c>
      <c r="M159" s="20">
        <f>(K159-L159)/L159*100</f>
        <v>104.93627959896068</v>
      </c>
      <c r="N159" s="144">
        <f>D159/D339*100</f>
        <v>8.2320302865353134E-2</v>
      </c>
    </row>
    <row r="160" spans="1:14" ht="14.25" thickTop="1">
      <c r="A160" s="194" t="s">
        <v>40</v>
      </c>
      <c r="B160" s="170" t="s">
        <v>19</v>
      </c>
      <c r="C160" s="34">
        <v>398.48800699999998</v>
      </c>
      <c r="D160" s="34">
        <v>2118.670149</v>
      </c>
      <c r="E160" s="34">
        <v>2655.8807870000001</v>
      </c>
      <c r="F160" s="37">
        <f t="shared" si="29"/>
        <v>-20.227212028097703</v>
      </c>
      <c r="G160" s="34">
        <v>15230</v>
      </c>
      <c r="H160" s="34">
        <v>1384552.625455</v>
      </c>
      <c r="I160" s="36">
        <v>1755</v>
      </c>
      <c r="J160" s="36">
        <v>131.41999999999999</v>
      </c>
      <c r="K160" s="34">
        <v>928.46</v>
      </c>
      <c r="L160" s="34">
        <v>851.28</v>
      </c>
      <c r="M160" s="39">
        <f t="shared" ref="M160:M175" si="30">(K160-L160)/L160*100</f>
        <v>9.0663471478244606</v>
      </c>
      <c r="N160" s="143">
        <f t="shared" ref="N160:N168" si="31">D160/D327*100</f>
        <v>6.6758492467117296</v>
      </c>
    </row>
    <row r="161" spans="1:14">
      <c r="A161" s="195"/>
      <c r="B161" s="170" t="s">
        <v>20</v>
      </c>
      <c r="C161" s="34">
        <v>64.816699999999997</v>
      </c>
      <c r="D161" s="34">
        <v>413.30369999999999</v>
      </c>
      <c r="E161" s="34">
        <v>540.5471</v>
      </c>
      <c r="F161" s="37">
        <f t="shared" si="29"/>
        <v>-23.539743345214507</v>
      </c>
      <c r="G161" s="34">
        <v>4600</v>
      </c>
      <c r="H161" s="34">
        <v>92039</v>
      </c>
      <c r="I161" s="36">
        <v>631</v>
      </c>
      <c r="J161" s="36">
        <v>33.14</v>
      </c>
      <c r="K161" s="34">
        <v>175.5</v>
      </c>
      <c r="L161" s="34">
        <v>253.3</v>
      </c>
      <c r="M161" s="39">
        <f t="shared" si="30"/>
        <v>-30.714567706277148</v>
      </c>
      <c r="N161" s="143">
        <f t="shared" si="31"/>
        <v>5.8719372585452376</v>
      </c>
    </row>
    <row r="162" spans="1:14">
      <c r="A162" s="195"/>
      <c r="B162" s="170" t="s">
        <v>21</v>
      </c>
      <c r="C162" s="34">
        <v>1.186399</v>
      </c>
      <c r="D162" s="34">
        <v>134.60932299999999</v>
      </c>
      <c r="E162" s="34">
        <v>96.110752000000005</v>
      </c>
      <c r="F162" s="37">
        <f t="shared" si="29"/>
        <v>40.056466315027876</v>
      </c>
      <c r="G162" s="34">
        <v>75</v>
      </c>
      <c r="H162" s="34">
        <v>216255.884063</v>
      </c>
      <c r="I162" s="36">
        <v>5</v>
      </c>
      <c r="J162" s="36">
        <v>2.56</v>
      </c>
      <c r="K162" s="34">
        <v>4.42</v>
      </c>
      <c r="L162" s="34">
        <v>1.57</v>
      </c>
      <c r="M162" s="39">
        <f t="shared" si="30"/>
        <v>181.52866242038212</v>
      </c>
      <c r="N162" s="143">
        <f t="shared" si="31"/>
        <v>5.9919836755090969</v>
      </c>
    </row>
    <row r="163" spans="1:14">
      <c r="A163" s="195"/>
      <c r="B163" s="170" t="s">
        <v>22</v>
      </c>
      <c r="C163" s="34">
        <v>25.167581999999999</v>
      </c>
      <c r="D163" s="34">
        <v>85.486288000000002</v>
      </c>
      <c r="E163" s="34">
        <v>49.376086000000001</v>
      </c>
      <c r="F163" s="37">
        <f t="shared" si="29"/>
        <v>73.132977773896457</v>
      </c>
      <c r="G163" s="34">
        <v>5166</v>
      </c>
      <c r="H163" s="34">
        <v>213665.72</v>
      </c>
      <c r="I163" s="36">
        <v>246</v>
      </c>
      <c r="J163" s="36">
        <v>3.2</v>
      </c>
      <c r="K163" s="34">
        <v>36.200000000000003</v>
      </c>
      <c r="L163" s="34">
        <v>9.3000000000000007</v>
      </c>
      <c r="M163" s="39">
        <f t="shared" si="30"/>
        <v>289.24731182795699</v>
      </c>
      <c r="N163" s="143">
        <f t="shared" si="31"/>
        <v>15.135724119543756</v>
      </c>
    </row>
    <row r="164" spans="1:14">
      <c r="A164" s="195"/>
      <c r="B164" s="170" t="s">
        <v>23</v>
      </c>
      <c r="C164" s="34">
        <v>1.8113279999999998</v>
      </c>
      <c r="D164" s="34">
        <v>20.014110000000002</v>
      </c>
      <c r="E164" s="34">
        <v>6.4867919999999994</v>
      </c>
      <c r="F164" s="37">
        <f t="shared" si="29"/>
        <v>208.53633043883639</v>
      </c>
      <c r="G164" s="34">
        <v>120</v>
      </c>
      <c r="H164" s="34">
        <v>128414.12</v>
      </c>
      <c r="I164" s="36"/>
      <c r="J164" s="36"/>
      <c r="K164" s="34"/>
      <c r="L164" s="34"/>
      <c r="M164" s="39" t="e">
        <f t="shared" si="30"/>
        <v>#DIV/0!</v>
      </c>
      <c r="N164" s="143">
        <f t="shared" si="31"/>
        <v>12.265429996500202</v>
      </c>
    </row>
    <row r="165" spans="1:14">
      <c r="A165" s="195"/>
      <c r="B165" s="170" t="s">
        <v>24</v>
      </c>
      <c r="C165" s="34">
        <v>53.793729000000006</v>
      </c>
      <c r="D165" s="34">
        <v>257.168631</v>
      </c>
      <c r="E165" s="34">
        <v>252.71925200000001</v>
      </c>
      <c r="F165" s="37">
        <f t="shared" si="29"/>
        <v>1.7606015231479053</v>
      </c>
      <c r="G165" s="34">
        <v>474</v>
      </c>
      <c r="H165" s="34">
        <v>286798.315</v>
      </c>
      <c r="I165" s="36">
        <v>64</v>
      </c>
      <c r="J165" s="36">
        <v>2.85</v>
      </c>
      <c r="K165" s="34">
        <v>48.04</v>
      </c>
      <c r="L165" s="34">
        <v>11.09</v>
      </c>
      <c r="M165" s="39">
        <f t="shared" si="30"/>
        <v>333.18304779080256</v>
      </c>
      <c r="N165" s="143">
        <f t="shared" si="31"/>
        <v>6.2687602797112563</v>
      </c>
    </row>
    <row r="166" spans="1:14">
      <c r="A166" s="195"/>
      <c r="B166" s="170" t="s">
        <v>25</v>
      </c>
      <c r="C166" s="34">
        <v>0</v>
      </c>
      <c r="D166" s="34">
        <v>25.230754000000001</v>
      </c>
      <c r="E166" s="34">
        <v>153.613</v>
      </c>
      <c r="F166" s="37"/>
      <c r="G166" s="34">
        <v>16</v>
      </c>
      <c r="H166" s="34">
        <v>1460.6005789999999</v>
      </c>
      <c r="I166" s="126">
        <v>3</v>
      </c>
      <c r="J166" s="36"/>
      <c r="K166" s="34">
        <v>4.08</v>
      </c>
      <c r="L166" s="34"/>
      <c r="M166" s="39"/>
      <c r="N166" s="143">
        <f t="shared" si="31"/>
        <v>0.53461379162342626</v>
      </c>
    </row>
    <row r="167" spans="1:14">
      <c r="A167" s="195"/>
      <c r="B167" s="170" t="s">
        <v>26</v>
      </c>
      <c r="C167" s="34">
        <v>41.331557000000004</v>
      </c>
      <c r="D167" s="34">
        <v>186.616524</v>
      </c>
      <c r="E167" s="34">
        <v>163.39783299999999</v>
      </c>
      <c r="F167" s="37">
        <f>(D167-E167)/E167*100</f>
        <v>14.209913665134108</v>
      </c>
      <c r="G167" s="34">
        <v>6182</v>
      </c>
      <c r="H167" s="34">
        <v>412885.7</v>
      </c>
      <c r="I167" s="36">
        <v>52</v>
      </c>
      <c r="J167" s="36">
        <v>57.35</v>
      </c>
      <c r="K167" s="34">
        <v>110.87</v>
      </c>
      <c r="L167" s="34">
        <v>73.239999999999995</v>
      </c>
      <c r="M167" s="39">
        <f t="shared" si="30"/>
        <v>51.379027853631911</v>
      </c>
      <c r="N167" s="143">
        <f t="shared" si="31"/>
        <v>1.6351057391246222</v>
      </c>
    </row>
    <row r="168" spans="1:14">
      <c r="A168" s="195"/>
      <c r="B168" s="170" t="s">
        <v>27</v>
      </c>
      <c r="C168" s="34">
        <v>1.085372</v>
      </c>
      <c r="D168" s="34">
        <v>12.692015</v>
      </c>
      <c r="E168" s="34">
        <v>20.349460000000001</v>
      </c>
      <c r="F168" s="37">
        <f>(D168-E168)/E168*100</f>
        <v>-37.629720886942458</v>
      </c>
      <c r="G168" s="34">
        <v>34</v>
      </c>
      <c r="H168" s="34">
        <v>10864.05431</v>
      </c>
      <c r="I168" s="36">
        <v>3</v>
      </c>
      <c r="J168" s="36"/>
      <c r="K168" s="34">
        <v>1.79</v>
      </c>
      <c r="L168" s="36">
        <v>1.01</v>
      </c>
      <c r="M168" s="39">
        <f t="shared" si="30"/>
        <v>77.227722772277232</v>
      </c>
      <c r="N168" s="143">
        <f t="shared" si="31"/>
        <v>0.94870525741297618</v>
      </c>
    </row>
    <row r="169" spans="1:14">
      <c r="A169" s="195"/>
      <c r="B169" s="18" t="s">
        <v>28</v>
      </c>
      <c r="C169" s="34">
        <v>0</v>
      </c>
      <c r="D169" s="34">
        <v>0</v>
      </c>
      <c r="E169" s="34">
        <v>0</v>
      </c>
      <c r="F169" s="37"/>
      <c r="G169" s="34">
        <v>0</v>
      </c>
      <c r="H169" s="34">
        <v>0</v>
      </c>
      <c r="I169" s="34"/>
      <c r="J169" s="34"/>
      <c r="K169" s="34"/>
      <c r="L169" s="34"/>
      <c r="M169" s="39"/>
      <c r="N169" s="143"/>
    </row>
    <row r="170" spans="1:14">
      <c r="A170" s="195"/>
      <c r="B170" s="18" t="s">
        <v>29</v>
      </c>
      <c r="C170" s="34">
        <v>0.86971100000000001</v>
      </c>
      <c r="D170" s="34">
        <v>5.6770910000000008</v>
      </c>
      <c r="E170" s="34">
        <v>1.638366</v>
      </c>
      <c r="F170" s="37">
        <f>(D170-E170)/E170*100</f>
        <v>246.5093269757796</v>
      </c>
      <c r="G170" s="34">
        <v>4</v>
      </c>
      <c r="H170" s="34">
        <v>5700.7158100000006</v>
      </c>
      <c r="I170" s="34"/>
      <c r="J170" s="34"/>
      <c r="K170" s="34"/>
      <c r="L170" s="34"/>
      <c r="M170" s="39"/>
      <c r="N170" s="143">
        <f>D170/D337*100</f>
        <v>13.12148912762102</v>
      </c>
    </row>
    <row r="171" spans="1:14">
      <c r="A171" s="195"/>
      <c r="B171" s="18" t="s">
        <v>30</v>
      </c>
      <c r="C171" s="40">
        <v>0</v>
      </c>
      <c r="D171" s="40">
        <v>0</v>
      </c>
      <c r="E171" s="40">
        <v>0</v>
      </c>
      <c r="F171" s="37"/>
      <c r="G171" s="47">
        <v>0</v>
      </c>
      <c r="H171" s="47">
        <v>0</v>
      </c>
      <c r="I171" s="47"/>
      <c r="J171" s="127"/>
      <c r="K171" s="39"/>
      <c r="L171" s="127"/>
      <c r="M171" s="39"/>
      <c r="N171" s="143"/>
    </row>
    <row r="172" spans="1:14" ht="14.25" thickBot="1">
      <c r="A172" s="196"/>
      <c r="B172" s="19" t="s">
        <v>31</v>
      </c>
      <c r="C172" s="20">
        <f t="shared" ref="C172:L172" si="32">C160+C162+C163+C164+C165+C166+C167+C168</f>
        <v>522.86397399999998</v>
      </c>
      <c r="D172" s="20">
        <f t="shared" si="32"/>
        <v>2840.4877940000006</v>
      </c>
      <c r="E172" s="20">
        <f t="shared" si="32"/>
        <v>3397.9339620000001</v>
      </c>
      <c r="F172" s="20">
        <f>(D172-E172)/E172*100</f>
        <v>-16.405444432825014</v>
      </c>
      <c r="G172" s="20">
        <f t="shared" si="32"/>
        <v>27297</v>
      </c>
      <c r="H172" s="20">
        <f t="shared" si="32"/>
        <v>2654897.0194070004</v>
      </c>
      <c r="I172" s="20">
        <f>I160+I162+I163+I164+I165+I166+I167+I168</f>
        <v>2128</v>
      </c>
      <c r="J172" s="20">
        <f t="shared" si="32"/>
        <v>197.37999999999997</v>
      </c>
      <c r="K172" s="20">
        <f t="shared" si="32"/>
        <v>1133.8600000000001</v>
      </c>
      <c r="L172" s="20">
        <f t="shared" si="32"/>
        <v>947.49</v>
      </c>
      <c r="M172" s="20">
        <f t="shared" si="30"/>
        <v>19.669864589599904</v>
      </c>
      <c r="N172" s="144">
        <f>D172/D339*100</f>
        <v>5.0467447572220738</v>
      </c>
    </row>
    <row r="173" spans="1:14" ht="14.25" thickTop="1">
      <c r="A173" s="194" t="s">
        <v>41</v>
      </c>
      <c r="B173" s="170" t="s">
        <v>19</v>
      </c>
      <c r="C173" s="77">
        <v>88.7</v>
      </c>
      <c r="D173" s="110">
        <v>385.84</v>
      </c>
      <c r="E173" s="110">
        <v>553.25</v>
      </c>
      <c r="F173" s="37">
        <f>(D173-E173)/E173*100</f>
        <v>-30.25937641211026</v>
      </c>
      <c r="G173" s="78">
        <v>2679</v>
      </c>
      <c r="H173" s="78">
        <v>241239.43</v>
      </c>
      <c r="I173" s="78">
        <v>1128</v>
      </c>
      <c r="J173" s="78">
        <v>24.64</v>
      </c>
      <c r="K173" s="111">
        <v>182.68</v>
      </c>
      <c r="L173" s="111">
        <v>150.51</v>
      </c>
      <c r="M173" s="37">
        <f t="shared" si="30"/>
        <v>21.373995083383175</v>
      </c>
      <c r="N173" s="143">
        <f t="shared" ref="N173:N178" si="33">D173/D327*100</f>
        <v>1.2157671993287962</v>
      </c>
    </row>
    <row r="174" spans="1:14">
      <c r="A174" s="195"/>
      <c r="B174" s="170" t="s">
        <v>20</v>
      </c>
      <c r="C174" s="78">
        <v>23.66</v>
      </c>
      <c r="D174" s="111">
        <v>95.25</v>
      </c>
      <c r="E174" s="111">
        <v>144.88</v>
      </c>
      <c r="F174" s="37">
        <f>(D174-E174)/E174*100</f>
        <v>-34.255935946990611</v>
      </c>
      <c r="G174" s="78">
        <v>935</v>
      </c>
      <c r="H174" s="78">
        <v>23840</v>
      </c>
      <c r="I174" s="78">
        <v>314</v>
      </c>
      <c r="J174" s="78">
        <v>8.08</v>
      </c>
      <c r="K174" s="111">
        <v>28.23</v>
      </c>
      <c r="L174" s="111">
        <v>37.28</v>
      </c>
      <c r="M174" s="37">
        <f t="shared" si="30"/>
        <v>-24.275751072961373</v>
      </c>
      <c r="N174" s="143">
        <f t="shared" si="33"/>
        <v>1.3532470768503497</v>
      </c>
    </row>
    <row r="175" spans="1:14">
      <c r="A175" s="195"/>
      <c r="B175" s="170" t="s">
        <v>21</v>
      </c>
      <c r="C175" s="78">
        <v>0</v>
      </c>
      <c r="D175" s="111">
        <v>0.82</v>
      </c>
      <c r="E175" s="111">
        <v>3.05</v>
      </c>
      <c r="F175" s="37">
        <f>(D175-E175)/E175*100</f>
        <v>-73.114754098360663</v>
      </c>
      <c r="G175" s="78">
        <v>2</v>
      </c>
      <c r="H175" s="78">
        <v>707</v>
      </c>
      <c r="I175" s="111"/>
      <c r="J175" s="78"/>
      <c r="K175" s="78"/>
      <c r="L175" s="111"/>
      <c r="M175" s="37" t="e">
        <f t="shared" si="30"/>
        <v>#DIV/0!</v>
      </c>
      <c r="N175" s="143">
        <f t="shared" si="33"/>
        <v>3.6501384186572713E-2</v>
      </c>
    </row>
    <row r="176" spans="1:14">
      <c r="A176" s="195"/>
      <c r="B176" s="170" t="s">
        <v>22</v>
      </c>
      <c r="C176" s="78">
        <v>0</v>
      </c>
      <c r="D176" s="111">
        <v>0.66</v>
      </c>
      <c r="E176" s="111">
        <v>0.41</v>
      </c>
      <c r="F176" s="37">
        <f>(D176-E176)/E176*100</f>
        <v>60.975609756097583</v>
      </c>
      <c r="G176" s="78">
        <v>3</v>
      </c>
      <c r="H176" s="78">
        <v>4400</v>
      </c>
      <c r="I176" s="111"/>
      <c r="J176" s="78"/>
      <c r="K176" s="78"/>
      <c r="L176" s="111">
        <v>0.45</v>
      </c>
      <c r="M176" s="37"/>
      <c r="N176" s="143">
        <f t="shared" si="33"/>
        <v>0.11685590932312886</v>
      </c>
    </row>
    <row r="177" spans="1:14">
      <c r="A177" s="195"/>
      <c r="B177" s="170" t="s">
        <v>23</v>
      </c>
      <c r="C177" s="78"/>
      <c r="D177" s="78"/>
      <c r="E177" s="111"/>
      <c r="F177" s="37"/>
      <c r="G177" s="78"/>
      <c r="H177" s="78"/>
      <c r="I177" s="111"/>
      <c r="J177" s="78"/>
      <c r="K177" s="78"/>
      <c r="L177" s="111"/>
      <c r="M177" s="37"/>
      <c r="N177" s="143">
        <f t="shared" si="33"/>
        <v>0</v>
      </c>
    </row>
    <row r="178" spans="1:14">
      <c r="A178" s="195"/>
      <c r="B178" s="170" t="s">
        <v>24</v>
      </c>
      <c r="C178" s="78">
        <v>2.2999999999999998</v>
      </c>
      <c r="D178" s="111">
        <v>14.59</v>
      </c>
      <c r="E178" s="111">
        <v>14.55</v>
      </c>
      <c r="F178" s="37">
        <f>(D178-E178)/E178*100</f>
        <v>0.27491408934707318</v>
      </c>
      <c r="G178" s="78">
        <v>45</v>
      </c>
      <c r="H178" s="78">
        <v>48295.67</v>
      </c>
      <c r="I178" s="111">
        <v>2</v>
      </c>
      <c r="J178" s="78">
        <v>1.18</v>
      </c>
      <c r="K178" s="111">
        <v>1.66</v>
      </c>
      <c r="L178" s="111">
        <v>6.97</v>
      </c>
      <c r="M178" s="37">
        <f>(K178-L178)/L178*100</f>
        <v>-76.183644189383074</v>
      </c>
      <c r="N178" s="143">
        <f t="shared" si="33"/>
        <v>0.35564684590550721</v>
      </c>
    </row>
    <row r="179" spans="1:14">
      <c r="A179" s="195"/>
      <c r="B179" s="170" t="s">
        <v>25</v>
      </c>
      <c r="C179" s="80"/>
      <c r="D179" s="80"/>
      <c r="E179" s="137"/>
      <c r="F179" s="37"/>
      <c r="G179" s="78"/>
      <c r="H179" s="78"/>
      <c r="I179" s="111"/>
      <c r="J179" s="80"/>
      <c r="K179" s="80"/>
      <c r="L179" s="137"/>
      <c r="M179" s="37"/>
      <c r="N179" s="143"/>
    </row>
    <row r="180" spans="1:14">
      <c r="A180" s="195"/>
      <c r="B180" s="170" t="s">
        <v>26</v>
      </c>
      <c r="C180" s="78">
        <v>1.8</v>
      </c>
      <c r="D180" s="111">
        <v>19.329999999999998</v>
      </c>
      <c r="E180" s="111">
        <v>10.18</v>
      </c>
      <c r="F180" s="37">
        <f>(D180-E180)/E180*100</f>
        <v>89.882121807465609</v>
      </c>
      <c r="G180" s="78">
        <v>240</v>
      </c>
      <c r="H180" s="78">
        <v>42270.720000000001</v>
      </c>
      <c r="I180" s="111">
        <v>28</v>
      </c>
      <c r="J180" s="78">
        <v>0.61</v>
      </c>
      <c r="K180" s="78">
        <v>10.55</v>
      </c>
      <c r="L180" s="111">
        <v>4.17</v>
      </c>
      <c r="M180" s="37">
        <f>(K180-L180)/L180*100</f>
        <v>152.99760191846525</v>
      </c>
      <c r="N180" s="143">
        <f>D180/D334*100</f>
        <v>0.16936653443013944</v>
      </c>
    </row>
    <row r="181" spans="1:14">
      <c r="A181" s="195"/>
      <c r="B181" s="170" t="s">
        <v>27</v>
      </c>
      <c r="C181" s="78"/>
      <c r="D181" s="78">
        <v>0.41</v>
      </c>
      <c r="E181" s="111"/>
      <c r="F181" s="37"/>
      <c r="G181" s="78">
        <v>2</v>
      </c>
      <c r="H181" s="78">
        <v>101.41</v>
      </c>
      <c r="I181" s="111"/>
      <c r="J181" s="78"/>
      <c r="K181" s="78"/>
      <c r="L181" s="111"/>
      <c r="M181" s="37"/>
      <c r="N181" s="143">
        <f>D181/D335*100</f>
        <v>3.0646761411747481E-2</v>
      </c>
    </row>
    <row r="182" spans="1:14">
      <c r="A182" s="195"/>
      <c r="B182" s="18" t="s">
        <v>28</v>
      </c>
      <c r="C182" s="81"/>
      <c r="D182" s="81"/>
      <c r="E182" s="128"/>
      <c r="F182" s="37"/>
      <c r="G182" s="81"/>
      <c r="H182" s="81"/>
      <c r="I182" s="128"/>
      <c r="J182" s="78"/>
      <c r="K182" s="78"/>
      <c r="L182" s="111"/>
      <c r="M182" s="37"/>
      <c r="N182" s="143"/>
    </row>
    <row r="183" spans="1:14">
      <c r="A183" s="195"/>
      <c r="B183" s="18" t="s">
        <v>29</v>
      </c>
      <c r="C183" s="81"/>
      <c r="D183" s="81"/>
      <c r="E183" s="128"/>
      <c r="F183" s="37"/>
      <c r="G183" s="78"/>
      <c r="H183" s="78"/>
      <c r="I183" s="111"/>
      <c r="J183" s="78"/>
      <c r="K183" s="78"/>
      <c r="L183" s="111"/>
      <c r="M183" s="37"/>
      <c r="N183" s="143">
        <f>D183/D337*100</f>
        <v>0</v>
      </c>
    </row>
    <row r="184" spans="1:14">
      <c r="A184" s="195"/>
      <c r="B184" s="18" t="s">
        <v>30</v>
      </c>
      <c r="C184" s="81"/>
      <c r="D184" s="81">
        <v>0.41</v>
      </c>
      <c r="E184" s="128"/>
      <c r="F184" s="37"/>
      <c r="G184" s="81">
        <v>2</v>
      </c>
      <c r="H184" s="81">
        <v>101.41</v>
      </c>
      <c r="I184" s="128"/>
      <c r="J184" s="78"/>
      <c r="K184" s="78"/>
      <c r="L184" s="111"/>
      <c r="M184" s="37"/>
      <c r="N184" s="143"/>
    </row>
    <row r="185" spans="1:14" ht="14.25" thickBot="1">
      <c r="A185" s="196"/>
      <c r="B185" s="19" t="s">
        <v>31</v>
      </c>
      <c r="C185" s="20">
        <f t="shared" ref="C185:L185" si="34">C173+C175+C176+C177+C178+C179+C180+C181</f>
        <v>92.8</v>
      </c>
      <c r="D185" s="20">
        <f>D173+D175+D176+D177+D178+D179+D180+D181</f>
        <v>421.65</v>
      </c>
      <c r="E185" s="20">
        <f t="shared" si="34"/>
        <v>581.43999999999983</v>
      </c>
      <c r="F185" s="20">
        <f>(D185-E185)/E185*100</f>
        <v>-27.481769400110057</v>
      </c>
      <c r="G185" s="20">
        <f t="shared" si="34"/>
        <v>2971</v>
      </c>
      <c r="H185" s="20">
        <f t="shared" si="34"/>
        <v>337014.22999999992</v>
      </c>
      <c r="I185" s="20">
        <f t="shared" si="34"/>
        <v>1158</v>
      </c>
      <c r="J185" s="20">
        <f t="shared" si="34"/>
        <v>26.43</v>
      </c>
      <c r="K185" s="20">
        <f>K173+K175+K176+K177+K178+K179+K180+K181</f>
        <v>194.89000000000001</v>
      </c>
      <c r="L185" s="20">
        <f t="shared" si="34"/>
        <v>162.09999999999997</v>
      </c>
      <c r="M185" s="20">
        <f>(K185-L185)/L185*100</f>
        <v>20.228254164096271</v>
      </c>
      <c r="N185" s="144">
        <f>D185/D339*100</f>
        <v>0.74915299103823119</v>
      </c>
    </row>
    <row r="186" spans="1:14" ht="14.25" thickTop="1">
      <c r="A186" s="68"/>
      <c r="N186" s="147"/>
    </row>
    <row r="187" spans="1:14">
      <c r="A187" s="68"/>
      <c r="N187" s="147"/>
    </row>
    <row r="188" spans="1:14">
      <c r="A188" s="68"/>
      <c r="N188" s="147"/>
    </row>
    <row r="189" spans="1:14" s="61" customFormat="1" ht="18.75">
      <c r="A189" s="213" t="str">
        <f>A1</f>
        <v>2021年1-5月丹东市财产保险业务统计表</v>
      </c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</row>
    <row r="190" spans="1:14" s="61" customFormat="1" ht="14.25" thickBot="1">
      <c r="A190" s="69"/>
      <c r="B190" s="63" t="s">
        <v>0</v>
      </c>
      <c r="C190" s="62"/>
      <c r="D190" s="62"/>
      <c r="F190" s="62"/>
      <c r="G190" s="79" t="str">
        <f>G2</f>
        <v>（2021年1-5月）</v>
      </c>
      <c r="H190" s="62"/>
      <c r="I190" s="62"/>
      <c r="J190" s="62"/>
      <c r="K190" s="62"/>
      <c r="L190" s="63" t="s">
        <v>1</v>
      </c>
      <c r="N190" s="62"/>
    </row>
    <row r="191" spans="1:14">
      <c r="A191" s="197" t="s">
        <v>42</v>
      </c>
      <c r="B191" s="64" t="s">
        <v>3</v>
      </c>
      <c r="C191" s="201" t="s">
        <v>4</v>
      </c>
      <c r="D191" s="201"/>
      <c r="E191" s="201"/>
      <c r="F191" s="202"/>
      <c r="G191" s="201" t="s">
        <v>5</v>
      </c>
      <c r="H191" s="201"/>
      <c r="I191" s="201" t="s">
        <v>6</v>
      </c>
      <c r="J191" s="201"/>
      <c r="K191" s="201"/>
      <c r="L191" s="201"/>
      <c r="M191" s="201"/>
      <c r="N191" s="204" t="s">
        <v>7</v>
      </c>
    </row>
    <row r="192" spans="1:14">
      <c r="A192" s="198"/>
      <c r="B192" s="62" t="s">
        <v>8</v>
      </c>
      <c r="C192" s="203" t="s">
        <v>9</v>
      </c>
      <c r="D192" s="203" t="s">
        <v>10</v>
      </c>
      <c r="E192" s="203" t="s">
        <v>11</v>
      </c>
      <c r="F192" s="172" t="s">
        <v>12</v>
      </c>
      <c r="G192" s="203" t="s">
        <v>13</v>
      </c>
      <c r="H192" s="203" t="s">
        <v>14</v>
      </c>
      <c r="I192" s="170" t="s">
        <v>13</v>
      </c>
      <c r="J192" s="203" t="s">
        <v>15</v>
      </c>
      <c r="K192" s="203"/>
      <c r="L192" s="203"/>
      <c r="M192" s="170" t="s">
        <v>12</v>
      </c>
      <c r="N192" s="205"/>
    </row>
    <row r="193" spans="1:14">
      <c r="A193" s="198"/>
      <c r="B193" s="65" t="s">
        <v>16</v>
      </c>
      <c r="C193" s="203"/>
      <c r="D193" s="203"/>
      <c r="E193" s="203"/>
      <c r="F193" s="172" t="s">
        <v>17</v>
      </c>
      <c r="G193" s="203"/>
      <c r="H193" s="203"/>
      <c r="I193" s="39" t="s">
        <v>18</v>
      </c>
      <c r="J193" s="170" t="s">
        <v>9</v>
      </c>
      <c r="K193" s="170" t="s">
        <v>10</v>
      </c>
      <c r="L193" s="170" t="s">
        <v>11</v>
      </c>
      <c r="M193" s="170" t="s">
        <v>17</v>
      </c>
      <c r="N193" s="171" t="s">
        <v>17</v>
      </c>
    </row>
    <row r="194" spans="1:14">
      <c r="A194" s="198"/>
      <c r="B194" s="170" t="s">
        <v>19</v>
      </c>
      <c r="C194" s="170">
        <v>198.489677</v>
      </c>
      <c r="D194" s="38">
        <v>837.19345399999997</v>
      </c>
      <c r="E194" s="38">
        <v>1156.619285</v>
      </c>
      <c r="F194" s="141">
        <f t="shared" ref="F194:F199" si="35">(D194-E194)/E194*100</f>
        <v>-27.617197390928862</v>
      </c>
      <c r="G194" s="38">
        <v>6464</v>
      </c>
      <c r="H194" s="37">
        <v>248774.22</v>
      </c>
      <c r="I194" s="37">
        <v>1084</v>
      </c>
      <c r="J194" s="37">
        <v>124.12348299999999</v>
      </c>
      <c r="K194" s="37">
        <v>689.86171999999999</v>
      </c>
      <c r="L194" s="37">
        <v>718.49259800000004</v>
      </c>
      <c r="M194" s="37">
        <f t="shared" ref="M194:M206" si="36">(K194-L194)/L194*100</f>
        <v>-3.9848535781297012</v>
      </c>
      <c r="N194" s="143">
        <f t="shared" ref="N194:N199" si="37">D194/D327*100</f>
        <v>2.6379648063082661</v>
      </c>
    </row>
    <row r="195" spans="1:14">
      <c r="A195" s="198"/>
      <c r="B195" s="170" t="s">
        <v>20</v>
      </c>
      <c r="C195" s="170">
        <v>60.608091000000002</v>
      </c>
      <c r="D195" s="38">
        <v>250.140604</v>
      </c>
      <c r="E195" s="38">
        <v>302.98433299999999</v>
      </c>
      <c r="F195" s="141">
        <f t="shared" si="35"/>
        <v>-17.441076400475136</v>
      </c>
      <c r="G195" s="38">
        <v>2805</v>
      </c>
      <c r="H195" s="37">
        <v>69656.781600000002</v>
      </c>
      <c r="I195" s="37">
        <v>451</v>
      </c>
      <c r="J195" s="37">
        <v>38.545592999999997</v>
      </c>
      <c r="K195" s="37">
        <v>231.45667900000001</v>
      </c>
      <c r="L195" s="37">
        <v>243.47699499999999</v>
      </c>
      <c r="M195" s="37">
        <f t="shared" si="36"/>
        <v>-4.9369411676860802</v>
      </c>
      <c r="N195" s="143">
        <f t="shared" si="37"/>
        <v>3.5538272038276211</v>
      </c>
    </row>
    <row r="196" spans="1:14">
      <c r="A196" s="198"/>
      <c r="B196" s="170" t="s">
        <v>21</v>
      </c>
      <c r="C196" s="170">
        <v>3.8588149999999901</v>
      </c>
      <c r="D196" s="38">
        <v>37.876485000000002</v>
      </c>
      <c r="E196" s="38">
        <v>21.424655999999999</v>
      </c>
      <c r="F196" s="141">
        <f t="shared" si="35"/>
        <v>76.789232928640743</v>
      </c>
      <c r="G196" s="38">
        <v>403</v>
      </c>
      <c r="H196" s="37">
        <v>37100.045097000002</v>
      </c>
      <c r="I196" s="37">
        <v>2</v>
      </c>
      <c r="J196" s="37">
        <v>0</v>
      </c>
      <c r="K196" s="37">
        <v>1.4767870000000001</v>
      </c>
      <c r="L196" s="37">
        <v>300.86969199999999</v>
      </c>
      <c r="M196" s="37">
        <f t="shared" si="36"/>
        <v>-99.509160597006897</v>
      </c>
      <c r="N196" s="143">
        <f t="shared" si="37"/>
        <v>1.6860294275877548</v>
      </c>
    </row>
    <row r="197" spans="1:14">
      <c r="A197" s="198"/>
      <c r="B197" s="170" t="s">
        <v>22</v>
      </c>
      <c r="C197" s="170">
        <v>7.7643439999999897</v>
      </c>
      <c r="D197" s="38">
        <v>83.325582999999995</v>
      </c>
      <c r="E197" s="38">
        <v>5.9045509999999997</v>
      </c>
      <c r="F197" s="141">
        <f t="shared" si="35"/>
        <v>1311.2094721512271</v>
      </c>
      <c r="G197" s="38">
        <v>361</v>
      </c>
      <c r="H197" s="37">
        <v>1120568.8</v>
      </c>
      <c r="I197" s="37">
        <v>25</v>
      </c>
      <c r="J197" s="37">
        <v>0.20699999999999999</v>
      </c>
      <c r="K197" s="37">
        <v>2.5979999999999999</v>
      </c>
      <c r="L197" s="37">
        <v>2.17476</v>
      </c>
      <c r="M197" s="37">
        <f t="shared" si="36"/>
        <v>19.461457816034866</v>
      </c>
      <c r="N197" s="143">
        <f t="shared" si="37"/>
        <v>14.753161774764919</v>
      </c>
    </row>
    <row r="198" spans="1:14">
      <c r="A198" s="198"/>
      <c r="B198" s="170" t="s">
        <v>23</v>
      </c>
      <c r="C198" s="170">
        <v>0</v>
      </c>
      <c r="D198" s="38">
        <v>0</v>
      </c>
      <c r="E198" s="38">
        <v>2.1870000000000001E-2</v>
      </c>
      <c r="F198" s="141">
        <f t="shared" si="35"/>
        <v>-100</v>
      </c>
      <c r="G198" s="38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/>
      <c r="N198" s="143">
        <f t="shared" si="37"/>
        <v>0</v>
      </c>
    </row>
    <row r="199" spans="1:14">
      <c r="A199" s="198"/>
      <c r="B199" s="170" t="s">
        <v>24</v>
      </c>
      <c r="C199" s="170">
        <v>21.609584000000002</v>
      </c>
      <c r="D199" s="38">
        <v>121.373653</v>
      </c>
      <c r="E199" s="38">
        <v>120.646884</v>
      </c>
      <c r="F199" s="141">
        <f t="shared" si="35"/>
        <v>0.60239351063555391</v>
      </c>
      <c r="G199" s="38">
        <v>207</v>
      </c>
      <c r="H199" s="37">
        <v>188654.37</v>
      </c>
      <c r="I199" s="37">
        <v>20</v>
      </c>
      <c r="J199" s="37">
        <v>0.762660000000004</v>
      </c>
      <c r="K199" s="37">
        <v>20.093969999999999</v>
      </c>
      <c r="L199" s="37">
        <v>16.079999999999998</v>
      </c>
      <c r="M199" s="37">
        <f t="shared" si="36"/>
        <v>24.962500000000006</v>
      </c>
      <c r="N199" s="143">
        <f t="shared" si="37"/>
        <v>2.958612533617512</v>
      </c>
    </row>
    <row r="200" spans="1:14">
      <c r="A200" s="198"/>
      <c r="B200" s="170" t="s">
        <v>25</v>
      </c>
      <c r="C200" s="170">
        <v>0</v>
      </c>
      <c r="D200" s="38">
        <v>0</v>
      </c>
      <c r="E200" s="38">
        <v>0</v>
      </c>
      <c r="F200" s="141"/>
      <c r="G200" s="38">
        <v>0</v>
      </c>
      <c r="H200" s="37">
        <v>0</v>
      </c>
      <c r="I200" s="37">
        <v>0</v>
      </c>
      <c r="J200" s="37">
        <v>0</v>
      </c>
      <c r="K200" s="37">
        <v>0</v>
      </c>
      <c r="L200" s="39">
        <v>0</v>
      </c>
      <c r="M200" s="37"/>
      <c r="N200" s="143"/>
    </row>
    <row r="201" spans="1:14">
      <c r="A201" s="198"/>
      <c r="B201" s="170" t="s">
        <v>26</v>
      </c>
      <c r="C201" s="170">
        <v>31.107764</v>
      </c>
      <c r="D201" s="38">
        <v>145.87979100000001</v>
      </c>
      <c r="E201" s="38">
        <v>186.34195800000001</v>
      </c>
      <c r="F201" s="141">
        <f>(D201-E201)/E201*100</f>
        <v>-21.713932511109491</v>
      </c>
      <c r="G201" s="38">
        <v>2307</v>
      </c>
      <c r="H201" s="37">
        <v>1229969.17</v>
      </c>
      <c r="I201" s="37">
        <v>152</v>
      </c>
      <c r="J201" s="37">
        <v>31.731217999999998</v>
      </c>
      <c r="K201" s="37">
        <v>104.909588</v>
      </c>
      <c r="L201" s="37">
        <v>19.147561</v>
      </c>
      <c r="M201" s="37">
        <f t="shared" si="36"/>
        <v>447.90052894987519</v>
      </c>
      <c r="N201" s="143">
        <f>D201/D334*100</f>
        <v>1.2781766500291283</v>
      </c>
    </row>
    <row r="202" spans="1:14">
      <c r="A202" s="198"/>
      <c r="B202" s="170" t="s">
        <v>27</v>
      </c>
      <c r="C202" s="170">
        <v>296.11750999999998</v>
      </c>
      <c r="D202" s="38">
        <v>1235.8491240000001</v>
      </c>
      <c r="E202" s="38">
        <v>818.08473800000002</v>
      </c>
      <c r="F202" s="141">
        <f>(D202-E202)/E202*100</f>
        <v>51.066150802583486</v>
      </c>
      <c r="G202" s="38">
        <v>430</v>
      </c>
      <c r="H202" s="37">
        <v>12542.61</v>
      </c>
      <c r="I202" s="37">
        <v>78</v>
      </c>
      <c r="J202" s="37">
        <v>0</v>
      </c>
      <c r="K202" s="37">
        <v>334.42003199999999</v>
      </c>
      <c r="L202" s="37">
        <v>407.92718100000002</v>
      </c>
      <c r="M202" s="37">
        <f t="shared" si="36"/>
        <v>-18.019674202587648</v>
      </c>
      <c r="N202" s="143">
        <f>D202/D335*100</f>
        <v>92.377495717427166</v>
      </c>
    </row>
    <row r="203" spans="1:14">
      <c r="A203" s="198"/>
      <c r="B203" s="18" t="s">
        <v>28</v>
      </c>
      <c r="C203" s="170">
        <v>-0.19811300000000001</v>
      </c>
      <c r="D203" s="38">
        <v>0</v>
      </c>
      <c r="E203" s="38">
        <v>4.9817600000000004</v>
      </c>
      <c r="F203" s="141"/>
      <c r="G203" s="38">
        <v>0</v>
      </c>
      <c r="H203" s="37">
        <v>0</v>
      </c>
      <c r="I203" s="37">
        <v>0</v>
      </c>
      <c r="J203" s="37">
        <v>0</v>
      </c>
      <c r="K203" s="37">
        <v>0</v>
      </c>
      <c r="L203" s="40">
        <v>0</v>
      </c>
      <c r="M203" s="37"/>
      <c r="N203" s="143"/>
    </row>
    <row r="204" spans="1:14">
      <c r="A204" s="198"/>
      <c r="B204" s="18" t="s">
        <v>29</v>
      </c>
      <c r="C204" s="170">
        <v>15.554948</v>
      </c>
      <c r="D204" s="38">
        <v>15.753061000000001</v>
      </c>
      <c r="E204" s="38">
        <v>0</v>
      </c>
      <c r="F204" s="141"/>
      <c r="G204" s="38">
        <v>5</v>
      </c>
      <c r="H204" s="37">
        <v>6232.89</v>
      </c>
      <c r="I204" s="37">
        <v>0</v>
      </c>
      <c r="J204" s="37">
        <v>0</v>
      </c>
      <c r="K204" s="37">
        <v>0</v>
      </c>
      <c r="L204" s="40">
        <v>0</v>
      </c>
      <c r="M204" s="37"/>
      <c r="N204" s="143">
        <f>D204/D337*100</f>
        <v>36.410129525535297</v>
      </c>
    </row>
    <row r="205" spans="1:14">
      <c r="A205" s="198"/>
      <c r="B205" s="18" t="s">
        <v>30</v>
      </c>
      <c r="C205" s="170">
        <v>280.76067499999999</v>
      </c>
      <c r="D205" s="38">
        <v>1220.096063</v>
      </c>
      <c r="E205" s="38">
        <v>812.53693999999996</v>
      </c>
      <c r="F205" s="141">
        <f t="shared" ref="F205:F210" si="38">(D205-E205)/E205*100</f>
        <v>50.15884237829237</v>
      </c>
      <c r="G205" s="38">
        <v>425</v>
      </c>
      <c r="H205" s="37">
        <v>6309.72</v>
      </c>
      <c r="I205" s="37">
        <v>78</v>
      </c>
      <c r="J205" s="37">
        <v>0</v>
      </c>
      <c r="K205" s="37">
        <v>334.42003199999999</v>
      </c>
      <c r="L205" s="37">
        <v>407.92718100000002</v>
      </c>
      <c r="M205" s="37">
        <f t="shared" si="36"/>
        <v>-18.019674202587648</v>
      </c>
      <c r="N205" s="143">
        <f>D205/D338*100</f>
        <v>110.18203698053239</v>
      </c>
    </row>
    <row r="206" spans="1:14" ht="14.25" thickBot="1">
      <c r="A206" s="199"/>
      <c r="B206" s="19" t="s">
        <v>31</v>
      </c>
      <c r="C206" s="20">
        <f>C194+C196+C197+C198+C199+C200+C201+C202</f>
        <v>558.94769399999996</v>
      </c>
      <c r="D206" s="20">
        <f t="shared" ref="D206:L206" si="39">D194+D196+D197+D198+D199+D200+D201+D202</f>
        <v>2461.49809</v>
      </c>
      <c r="E206" s="20">
        <f t="shared" si="39"/>
        <v>2309.0439420000002</v>
      </c>
      <c r="F206" s="138">
        <f t="shared" si="38"/>
        <v>6.6024792870745541</v>
      </c>
      <c r="G206" s="20">
        <f t="shared" si="39"/>
        <v>10172</v>
      </c>
      <c r="H206" s="20">
        <f>H194+H196+H197+H198+H199+H200+H201+H202</f>
        <v>2837609.2150969999</v>
      </c>
      <c r="I206" s="20">
        <f t="shared" si="39"/>
        <v>1361</v>
      </c>
      <c r="J206" s="20">
        <f t="shared" si="39"/>
        <v>156.82436100000001</v>
      </c>
      <c r="K206" s="20">
        <f t="shared" si="39"/>
        <v>1153.3600969999998</v>
      </c>
      <c r="L206" s="20">
        <f t="shared" si="39"/>
        <v>1464.6917920000001</v>
      </c>
      <c r="M206" s="20">
        <f t="shared" si="36"/>
        <v>-21.255782049197165</v>
      </c>
      <c r="N206" s="144">
        <f>D206/D339*100</f>
        <v>4.3733870664256917</v>
      </c>
    </row>
    <row r="207" spans="1:14" ht="14.25" thickTop="1">
      <c r="A207" s="194" t="s">
        <v>43</v>
      </c>
      <c r="B207" s="170" t="s">
        <v>19</v>
      </c>
      <c r="C207" s="88">
        <v>20.98</v>
      </c>
      <c r="D207" s="88">
        <v>95.08</v>
      </c>
      <c r="E207" s="88">
        <v>246.85</v>
      </c>
      <c r="F207" s="142">
        <f t="shared" si="38"/>
        <v>-61.482681790561067</v>
      </c>
      <c r="G207" s="89">
        <v>682</v>
      </c>
      <c r="H207" s="89">
        <v>59658.74</v>
      </c>
      <c r="I207" s="89">
        <v>126</v>
      </c>
      <c r="J207" s="89">
        <v>53.34</v>
      </c>
      <c r="K207" s="89">
        <v>358.91</v>
      </c>
      <c r="L207" s="89">
        <v>145.43</v>
      </c>
      <c r="M207" s="37">
        <f t="shared" ref="M207:M221" si="40">(K207-L207)/L207*100</f>
        <v>146.7922711957643</v>
      </c>
      <c r="N207" s="143">
        <f t="shared" ref="N207:N215" si="41">D207/D327*100</f>
        <v>0.29959347219620036</v>
      </c>
    </row>
    <row r="208" spans="1:14">
      <c r="A208" s="195"/>
      <c r="B208" s="170" t="s">
        <v>20</v>
      </c>
      <c r="C208" s="89">
        <v>5.5810000000000004</v>
      </c>
      <c r="D208" s="89">
        <v>16.850000000000001</v>
      </c>
      <c r="E208" s="89">
        <v>58.51</v>
      </c>
      <c r="F208" s="142">
        <f t="shared" si="38"/>
        <v>-71.201504016407441</v>
      </c>
      <c r="G208" s="89">
        <v>190</v>
      </c>
      <c r="H208" s="89">
        <v>3800</v>
      </c>
      <c r="I208" s="89">
        <v>50</v>
      </c>
      <c r="J208" s="89">
        <v>11</v>
      </c>
      <c r="K208" s="89">
        <v>60.59</v>
      </c>
      <c r="L208" s="89">
        <v>49.45</v>
      </c>
      <c r="M208" s="37">
        <f t="shared" si="40"/>
        <v>22.527805864509606</v>
      </c>
      <c r="N208" s="143">
        <f t="shared" si="41"/>
        <v>0.23939331490738475</v>
      </c>
    </row>
    <row r="209" spans="1:14">
      <c r="A209" s="195"/>
      <c r="B209" s="170" t="s">
        <v>21</v>
      </c>
      <c r="C209" s="89">
        <v>1.39</v>
      </c>
      <c r="D209" s="89">
        <v>1.39</v>
      </c>
      <c r="E209" s="89">
        <v>2.5099999999999998</v>
      </c>
      <c r="F209" s="142">
        <f t="shared" si="38"/>
        <v>-44.621513944223103</v>
      </c>
      <c r="G209" s="89">
        <v>1</v>
      </c>
      <c r="H209" s="89">
        <v>776.6</v>
      </c>
      <c r="I209" s="89">
        <v>2</v>
      </c>
      <c r="J209" s="89">
        <v>0</v>
      </c>
      <c r="K209" s="89">
        <v>0.6</v>
      </c>
      <c r="L209" s="89">
        <v>0</v>
      </c>
      <c r="M209" s="37"/>
      <c r="N209" s="143">
        <f t="shared" si="41"/>
        <v>6.1874297584556197E-2</v>
      </c>
    </row>
    <row r="210" spans="1:14">
      <c r="A210" s="195"/>
      <c r="B210" s="170" t="s">
        <v>22</v>
      </c>
      <c r="C210" s="89">
        <v>0.04</v>
      </c>
      <c r="D210" s="89">
        <v>1.01</v>
      </c>
      <c r="E210" s="89">
        <v>1.27</v>
      </c>
      <c r="F210" s="142">
        <f t="shared" si="38"/>
        <v>-20.472440944881889</v>
      </c>
      <c r="G210" s="89">
        <v>111</v>
      </c>
      <c r="H210" s="89">
        <v>1180.06</v>
      </c>
      <c r="I210" s="89">
        <v>2</v>
      </c>
      <c r="J210" s="89">
        <v>0</v>
      </c>
      <c r="K210" s="89">
        <v>0.24</v>
      </c>
      <c r="L210" s="89">
        <v>0.51</v>
      </c>
      <c r="M210" s="37">
        <f t="shared" si="40"/>
        <v>-52.941176470588239</v>
      </c>
      <c r="N210" s="143">
        <f t="shared" si="41"/>
        <v>0.17882495214600022</v>
      </c>
    </row>
    <row r="211" spans="1:14">
      <c r="A211" s="195"/>
      <c r="B211" s="170" t="s">
        <v>23</v>
      </c>
      <c r="C211" s="89">
        <v>0</v>
      </c>
      <c r="D211" s="89">
        <v>0</v>
      </c>
      <c r="E211" s="89">
        <v>0</v>
      </c>
      <c r="F211" s="142"/>
      <c r="G211" s="89">
        <v>0</v>
      </c>
      <c r="H211" s="89">
        <v>-18.239999999999998</v>
      </c>
      <c r="I211" s="89">
        <v>1</v>
      </c>
      <c r="J211" s="89">
        <v>0.08</v>
      </c>
      <c r="K211" s="89">
        <v>18.32</v>
      </c>
      <c r="L211" s="89">
        <v>0.92</v>
      </c>
      <c r="M211" s="37"/>
      <c r="N211" s="143">
        <f t="shared" si="41"/>
        <v>0</v>
      </c>
    </row>
    <row r="212" spans="1:14">
      <c r="A212" s="195"/>
      <c r="B212" s="170" t="s">
        <v>24</v>
      </c>
      <c r="C212" s="89">
        <v>0.87</v>
      </c>
      <c r="D212" s="89">
        <v>7.62</v>
      </c>
      <c r="E212" s="89">
        <v>3.71</v>
      </c>
      <c r="F212" s="142">
        <f>(D212-E212)/E212*100</f>
        <v>105.39083557951483</v>
      </c>
      <c r="G212" s="89">
        <v>10</v>
      </c>
      <c r="H212" s="89">
        <v>9058.23</v>
      </c>
      <c r="I212" s="89">
        <v>3</v>
      </c>
      <c r="J212" s="89">
        <v>0</v>
      </c>
      <c r="K212" s="89">
        <v>0.94</v>
      </c>
      <c r="L212" s="89">
        <v>7.04</v>
      </c>
      <c r="M212" s="37">
        <f>(K212-L212)/L212*100</f>
        <v>-86.647727272727266</v>
      </c>
      <c r="N212" s="143">
        <f t="shared" si="41"/>
        <v>0.18574564535983309</v>
      </c>
    </row>
    <row r="213" spans="1:14">
      <c r="A213" s="195"/>
      <c r="B213" s="170" t="s">
        <v>25</v>
      </c>
      <c r="C213" s="90">
        <v>660.44</v>
      </c>
      <c r="D213" s="90">
        <v>1353.54</v>
      </c>
      <c r="E213" s="90">
        <v>792</v>
      </c>
      <c r="F213" s="142">
        <f>(D213-E213)/E213*100</f>
        <v>70.901515151515156</v>
      </c>
      <c r="G213" s="90">
        <v>52</v>
      </c>
      <c r="H213" s="90">
        <v>13873.7</v>
      </c>
      <c r="I213" s="90">
        <v>304</v>
      </c>
      <c r="J213" s="90">
        <v>1.34</v>
      </c>
      <c r="K213" s="90">
        <v>90.25</v>
      </c>
      <c r="L213" s="90">
        <v>56.78</v>
      </c>
      <c r="M213" s="37">
        <f t="shared" si="40"/>
        <v>58.946812257837266</v>
      </c>
      <c r="N213" s="143">
        <f t="shared" si="41"/>
        <v>28.680123927884694</v>
      </c>
    </row>
    <row r="214" spans="1:14">
      <c r="A214" s="195"/>
      <c r="B214" s="170" t="s">
        <v>26</v>
      </c>
      <c r="C214" s="89">
        <v>0.06</v>
      </c>
      <c r="D214" s="89">
        <v>13.05</v>
      </c>
      <c r="E214" s="89">
        <v>4.8499999999999996</v>
      </c>
      <c r="F214" s="142">
        <f>(D214-E214)/E214*100</f>
        <v>169.07216494845366</v>
      </c>
      <c r="G214" s="89">
        <v>91</v>
      </c>
      <c r="H214" s="89">
        <v>19681.77</v>
      </c>
      <c r="I214" s="89">
        <v>3</v>
      </c>
      <c r="J214" s="89">
        <v>7.43</v>
      </c>
      <c r="K214" s="89">
        <v>7.55</v>
      </c>
      <c r="L214" s="89">
        <v>0.87</v>
      </c>
      <c r="M214" s="37">
        <f t="shared" si="40"/>
        <v>767.81609195402302</v>
      </c>
      <c r="N214" s="143">
        <f t="shared" si="41"/>
        <v>0.11434212489980962</v>
      </c>
    </row>
    <row r="215" spans="1:14">
      <c r="A215" s="195"/>
      <c r="B215" s="170" t="s">
        <v>27</v>
      </c>
      <c r="C215" s="91">
        <v>0.19</v>
      </c>
      <c r="D215" s="91">
        <v>0.64</v>
      </c>
      <c r="E215" s="91">
        <v>0.95</v>
      </c>
      <c r="F215" s="142">
        <f>(D215-E215)/E215*100</f>
        <v>-32.631578947368418</v>
      </c>
      <c r="G215" s="91">
        <v>8</v>
      </c>
      <c r="H215" s="91">
        <v>71.400000000000006</v>
      </c>
      <c r="I215" s="91">
        <v>0</v>
      </c>
      <c r="J215" s="91">
        <v>0</v>
      </c>
      <c r="K215" s="91">
        <v>0</v>
      </c>
      <c r="L215" s="91">
        <v>0</v>
      </c>
      <c r="M215" s="37" t="e">
        <f t="shared" si="40"/>
        <v>#DIV/0!</v>
      </c>
      <c r="N215" s="143">
        <f t="shared" si="41"/>
        <v>4.7838847081752171E-2</v>
      </c>
    </row>
    <row r="216" spans="1:14">
      <c r="A216" s="195"/>
      <c r="B216" s="18" t="s">
        <v>28</v>
      </c>
      <c r="C216" s="91"/>
      <c r="D216" s="91"/>
      <c r="E216" s="91"/>
      <c r="F216" s="142"/>
      <c r="G216" s="91"/>
      <c r="H216" s="91"/>
      <c r="I216" s="91"/>
      <c r="J216" s="91"/>
      <c r="K216" s="91"/>
      <c r="L216" s="91"/>
      <c r="M216" s="37"/>
      <c r="N216" s="143"/>
    </row>
    <row r="217" spans="1:14">
      <c r="A217" s="195"/>
      <c r="B217" s="18" t="s">
        <v>29</v>
      </c>
      <c r="C217" s="91">
        <v>0.19</v>
      </c>
      <c r="D217" s="91">
        <v>0.56999999999999995</v>
      </c>
      <c r="E217" s="91">
        <v>0.85</v>
      </c>
      <c r="F217" s="142">
        <f>(D217-E217)/E217*100</f>
        <v>-32.941176470588239</v>
      </c>
      <c r="G217" s="91">
        <v>6</v>
      </c>
      <c r="H217" s="91">
        <v>32.4</v>
      </c>
      <c r="I217" s="91">
        <v>0</v>
      </c>
      <c r="J217" s="91">
        <v>0</v>
      </c>
      <c r="K217" s="91">
        <v>0</v>
      </c>
      <c r="L217" s="91">
        <v>0</v>
      </c>
      <c r="M217" s="37"/>
      <c r="N217" s="143">
        <f>D217/D337*100</f>
        <v>1.3174438815132572</v>
      </c>
    </row>
    <row r="218" spans="1:14">
      <c r="A218" s="195"/>
      <c r="B218" s="18" t="s">
        <v>30</v>
      </c>
      <c r="C218" s="40"/>
      <c r="D218" s="40"/>
      <c r="E218" s="40"/>
      <c r="F218" s="141"/>
      <c r="G218" s="40"/>
      <c r="H218" s="40"/>
      <c r="I218" s="40"/>
      <c r="J218" s="40"/>
      <c r="K218" s="40"/>
      <c r="L218" s="40"/>
      <c r="M218" s="37"/>
      <c r="N218" s="143"/>
    </row>
    <row r="219" spans="1:14" ht="14.25" thickBot="1">
      <c r="A219" s="196"/>
      <c r="B219" s="19" t="s">
        <v>31</v>
      </c>
      <c r="C219" s="20">
        <f t="shared" ref="C219:L219" si="42">C207+C209+C210+C211+C212+C213+C214+C215</f>
        <v>683.97</v>
      </c>
      <c r="D219" s="20">
        <f t="shared" si="42"/>
        <v>1472.33</v>
      </c>
      <c r="E219" s="20">
        <f t="shared" si="42"/>
        <v>1052.1399999999999</v>
      </c>
      <c r="F219" s="138">
        <f>(D219-E219)/E219*100</f>
        <v>39.936700439105074</v>
      </c>
      <c r="G219" s="20">
        <f t="shared" si="42"/>
        <v>955</v>
      </c>
      <c r="H219" s="20">
        <f t="shared" si="42"/>
        <v>104282.26</v>
      </c>
      <c r="I219" s="20">
        <f t="shared" si="42"/>
        <v>441</v>
      </c>
      <c r="J219" s="20">
        <f t="shared" si="42"/>
        <v>62.190000000000005</v>
      </c>
      <c r="K219" s="20">
        <f t="shared" si="42"/>
        <v>476.81000000000006</v>
      </c>
      <c r="L219" s="20">
        <f t="shared" si="42"/>
        <v>211.54999999999998</v>
      </c>
      <c r="M219" s="20">
        <f t="shared" si="40"/>
        <v>125.38879697471053</v>
      </c>
      <c r="N219" s="144">
        <f>D219/D339*100</f>
        <v>2.6159146763792691</v>
      </c>
    </row>
    <row r="220" spans="1:14" ht="14.25" thickTop="1">
      <c r="A220" s="194" t="s">
        <v>44</v>
      </c>
      <c r="B220" s="170" t="s">
        <v>19</v>
      </c>
      <c r="C220" s="77">
        <v>3.73</v>
      </c>
      <c r="D220" s="77">
        <v>11.33</v>
      </c>
      <c r="E220" s="77">
        <v>20.54</v>
      </c>
      <c r="F220" s="141">
        <f>(D220-E220)/E220*100</f>
        <v>-44.839337877312559</v>
      </c>
      <c r="G220" s="78">
        <v>65</v>
      </c>
      <c r="H220" s="78">
        <v>4182.78</v>
      </c>
      <c r="I220" s="78">
        <v>6</v>
      </c>
      <c r="J220" s="78"/>
      <c r="K220" s="78">
        <v>0.59</v>
      </c>
      <c r="L220" s="78">
        <v>9.59</v>
      </c>
      <c r="M220" s="37">
        <f t="shared" si="40"/>
        <v>-93.847758081334717</v>
      </c>
      <c r="N220" s="143">
        <f>D220/D327*100</f>
        <v>3.5700400083960353E-2</v>
      </c>
    </row>
    <row r="221" spans="1:14">
      <c r="A221" s="195"/>
      <c r="B221" s="170" t="s">
        <v>20</v>
      </c>
      <c r="C221" s="78">
        <v>0.69</v>
      </c>
      <c r="D221" s="78">
        <v>2.67</v>
      </c>
      <c r="E221" s="78"/>
      <c r="F221" s="141"/>
      <c r="G221" s="78">
        <v>32</v>
      </c>
      <c r="H221" s="78">
        <v>640</v>
      </c>
      <c r="I221" s="78">
        <v>3</v>
      </c>
      <c r="J221" s="78"/>
      <c r="K221" s="78">
        <v>0.35</v>
      </c>
      <c r="L221" s="78">
        <v>4.66</v>
      </c>
      <c r="M221" s="37">
        <f t="shared" si="40"/>
        <v>-92.489270386266099</v>
      </c>
      <c r="N221" s="143">
        <f>D221/D328*100</f>
        <v>3.7933540106986186E-2</v>
      </c>
    </row>
    <row r="222" spans="1:14">
      <c r="A222" s="195"/>
      <c r="B222" s="170" t="s">
        <v>21</v>
      </c>
      <c r="C222" s="78"/>
      <c r="D222" s="78"/>
      <c r="E222" s="78"/>
      <c r="F222" s="141"/>
      <c r="G222" s="78"/>
      <c r="H222" s="78"/>
      <c r="I222" s="78"/>
      <c r="J222" s="78"/>
      <c r="K222" s="78"/>
      <c r="L222" s="78"/>
      <c r="M222" s="37"/>
      <c r="N222" s="143">
        <f>D222/D329*100</f>
        <v>0</v>
      </c>
    </row>
    <row r="223" spans="1:14">
      <c r="A223" s="195"/>
      <c r="B223" s="170" t="s">
        <v>22</v>
      </c>
      <c r="C223" s="78"/>
      <c r="D223" s="78"/>
      <c r="E223" s="78">
        <v>0.03</v>
      </c>
      <c r="F223" s="141">
        <f>(D223-E223)/E223*100</f>
        <v>-100</v>
      </c>
      <c r="G223" s="78"/>
      <c r="H223" s="78"/>
      <c r="I223" s="78"/>
      <c r="J223" s="78"/>
      <c r="K223" s="78"/>
      <c r="L223" s="78"/>
      <c r="M223" s="37"/>
      <c r="N223" s="143">
        <f>D223/D330*100</f>
        <v>0</v>
      </c>
    </row>
    <row r="224" spans="1:14">
      <c r="A224" s="195"/>
      <c r="B224" s="170" t="s">
        <v>23</v>
      </c>
      <c r="C224" s="78"/>
      <c r="D224" s="78"/>
      <c r="E224" s="78"/>
      <c r="F224" s="141"/>
      <c r="G224" s="78"/>
      <c r="H224" s="78"/>
      <c r="I224" s="78"/>
      <c r="J224" s="78"/>
      <c r="K224" s="78"/>
      <c r="L224" s="78"/>
      <c r="M224" s="37"/>
      <c r="N224" s="143"/>
    </row>
    <row r="225" spans="1:14">
      <c r="A225" s="195"/>
      <c r="B225" s="170" t="s">
        <v>24</v>
      </c>
      <c r="C225" s="78">
        <v>23.39</v>
      </c>
      <c r="D225" s="78">
        <v>196.15</v>
      </c>
      <c r="E225" s="78">
        <v>157.83000000000001</v>
      </c>
      <c r="F225" s="141">
        <f>(D225-E225)/E225*100</f>
        <v>24.279287841348278</v>
      </c>
      <c r="G225" s="78">
        <v>930</v>
      </c>
      <c r="H225" s="78">
        <v>37876.9</v>
      </c>
      <c r="I225" s="78">
        <v>53</v>
      </c>
      <c r="J225" s="78">
        <v>27.88</v>
      </c>
      <c r="K225" s="78">
        <v>55.83</v>
      </c>
      <c r="L225" s="78">
        <v>0.38</v>
      </c>
      <c r="M225" s="37">
        <f>(K225-L225)/L225*100</f>
        <v>14592.105263157893</v>
      </c>
      <c r="N225" s="143">
        <f>D225/D332*100</f>
        <v>4.7813659235342865</v>
      </c>
    </row>
    <row r="226" spans="1:14">
      <c r="A226" s="195"/>
      <c r="B226" s="170" t="s">
        <v>25</v>
      </c>
      <c r="C226" s="80">
        <v>63.49</v>
      </c>
      <c r="D226" s="80">
        <v>318.44</v>
      </c>
      <c r="E226" s="80">
        <v>250.72</v>
      </c>
      <c r="F226" s="141">
        <f>(D226-E226)/E226*100</f>
        <v>27.010210593490747</v>
      </c>
      <c r="G226" s="80">
        <v>37</v>
      </c>
      <c r="H226" s="80">
        <v>5307.3</v>
      </c>
      <c r="I226" s="85">
        <v>1037</v>
      </c>
      <c r="J226" s="78">
        <v>31.25</v>
      </c>
      <c r="K226" s="78">
        <v>155.91999999999999</v>
      </c>
      <c r="L226" s="85">
        <v>105.01</v>
      </c>
      <c r="M226" s="37">
        <f>(K226-L226)/L226*100</f>
        <v>48.481097038377278</v>
      </c>
      <c r="N226" s="143">
        <f>D226/D333*100</f>
        <v>6.7474168946581567</v>
      </c>
    </row>
    <row r="227" spans="1:14">
      <c r="A227" s="195"/>
      <c r="B227" s="170" t="s">
        <v>26</v>
      </c>
      <c r="C227" s="78">
        <v>3.3</v>
      </c>
      <c r="D227" s="78">
        <v>7.74</v>
      </c>
      <c r="E227" s="78">
        <v>4.92</v>
      </c>
      <c r="F227" s="141">
        <f>(D227-E227)/E227*100</f>
        <v>57.317073170731717</v>
      </c>
      <c r="G227" s="78">
        <v>12</v>
      </c>
      <c r="H227" s="78">
        <v>12491</v>
      </c>
      <c r="I227" s="78"/>
      <c r="J227" s="78"/>
      <c r="K227" s="78"/>
      <c r="L227" s="78"/>
      <c r="M227" s="37"/>
      <c r="N227" s="143">
        <f>D227/D334*100</f>
        <v>6.7816708561266384E-2</v>
      </c>
    </row>
    <row r="228" spans="1:14">
      <c r="A228" s="195"/>
      <c r="B228" s="170" t="s">
        <v>27</v>
      </c>
      <c r="C228" s="78"/>
      <c r="D228" s="78"/>
      <c r="E228" s="78"/>
      <c r="F228" s="141"/>
      <c r="G228" s="78">
        <v>3</v>
      </c>
      <c r="H228" s="78">
        <v>48.97</v>
      </c>
      <c r="I228" s="78"/>
      <c r="J228" s="78"/>
      <c r="K228" s="78"/>
      <c r="L228" s="78"/>
      <c r="M228" s="37"/>
      <c r="N228" s="143"/>
    </row>
    <row r="229" spans="1:14">
      <c r="A229" s="195"/>
      <c r="B229" s="18" t="s">
        <v>28</v>
      </c>
      <c r="C229" s="81"/>
      <c r="D229" s="81"/>
      <c r="E229" s="81"/>
      <c r="F229" s="141"/>
      <c r="G229" s="81"/>
      <c r="H229" s="81"/>
      <c r="I229" s="81"/>
      <c r="J229" s="81"/>
      <c r="K229" s="81"/>
      <c r="L229" s="81"/>
      <c r="M229" s="37"/>
      <c r="N229" s="143"/>
    </row>
    <row r="230" spans="1:14">
      <c r="A230" s="195"/>
      <c r="B230" s="18" t="s">
        <v>29</v>
      </c>
      <c r="C230" s="81"/>
      <c r="D230" s="81"/>
      <c r="E230" s="81"/>
      <c r="F230" s="141"/>
      <c r="G230" s="81"/>
      <c r="H230" s="81"/>
      <c r="I230" s="81"/>
      <c r="J230" s="81"/>
      <c r="K230" s="81"/>
      <c r="L230" s="81"/>
      <c r="M230" s="37"/>
      <c r="N230" s="143"/>
    </row>
    <row r="231" spans="1:14">
      <c r="A231" s="195"/>
      <c r="B231" s="18" t="s">
        <v>30</v>
      </c>
      <c r="C231" s="81"/>
      <c r="D231" s="81"/>
      <c r="E231" s="81"/>
      <c r="F231" s="141"/>
      <c r="G231" s="81"/>
      <c r="H231" s="81"/>
      <c r="I231" s="81"/>
      <c r="J231" s="81"/>
      <c r="K231" s="81"/>
      <c r="L231" s="81"/>
      <c r="M231" s="37"/>
      <c r="N231" s="143"/>
    </row>
    <row r="232" spans="1:14" ht="14.25" thickBot="1">
      <c r="A232" s="196"/>
      <c r="B232" s="19" t="s">
        <v>31</v>
      </c>
      <c r="C232" s="20">
        <f t="shared" ref="C232:L232" si="43">C220+C222+C223+C224+C225+C226+C227+C228</f>
        <v>93.91</v>
      </c>
      <c r="D232" s="20">
        <f>D220+D222+D223+D224+D225+D226+D227+D228</f>
        <v>533.66000000000008</v>
      </c>
      <c r="E232" s="20">
        <f t="shared" si="43"/>
        <v>434.04</v>
      </c>
      <c r="F232" s="20">
        <f>(D232-E232)/E232*100</f>
        <v>22.951801677264783</v>
      </c>
      <c r="G232" s="20">
        <f t="shared" si="43"/>
        <v>1047</v>
      </c>
      <c r="H232" s="20">
        <f t="shared" si="43"/>
        <v>59906.950000000004</v>
      </c>
      <c r="I232" s="20">
        <f t="shared" si="43"/>
        <v>1096</v>
      </c>
      <c r="J232" s="20">
        <f t="shared" si="43"/>
        <v>59.129999999999995</v>
      </c>
      <c r="K232" s="20">
        <f t="shared" si="43"/>
        <v>212.33999999999997</v>
      </c>
      <c r="L232" s="20">
        <f t="shared" si="43"/>
        <v>114.98</v>
      </c>
      <c r="M232" s="20">
        <f t="shared" ref="M232" si="44">(K232-L232)/L232*100</f>
        <v>84.67559575578359</v>
      </c>
      <c r="N232" s="144">
        <f>D232/D339*100</f>
        <v>0.94816313339846425</v>
      </c>
    </row>
    <row r="233" spans="1:14" ht="14.25" thickTop="1"/>
    <row r="236" spans="1:14" s="61" customFormat="1" ht="18.75">
      <c r="A236" s="200" t="str">
        <f>A1</f>
        <v>2021年1-5月丹东市财产保险业务统计表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</row>
    <row r="237" spans="1:14" s="61" customFormat="1" ht="14.25" thickBot="1">
      <c r="B237" s="63" t="s">
        <v>0</v>
      </c>
      <c r="C237" s="62"/>
      <c r="D237" s="62"/>
      <c r="F237" s="62"/>
      <c r="G237" s="79" t="str">
        <f>G2</f>
        <v>（2021年1-5月）</v>
      </c>
      <c r="H237" s="62"/>
      <c r="I237" s="62"/>
      <c r="J237" s="62"/>
      <c r="K237" s="62"/>
      <c r="L237" s="63" t="s">
        <v>1</v>
      </c>
    </row>
    <row r="238" spans="1:14">
      <c r="A238" s="197" t="s">
        <v>45</v>
      </c>
      <c r="B238" s="64" t="s">
        <v>3</v>
      </c>
      <c r="C238" s="201" t="s">
        <v>4</v>
      </c>
      <c r="D238" s="201"/>
      <c r="E238" s="201"/>
      <c r="F238" s="202"/>
      <c r="G238" s="201" t="s">
        <v>5</v>
      </c>
      <c r="H238" s="201"/>
      <c r="I238" s="201" t="s">
        <v>6</v>
      </c>
      <c r="J238" s="201"/>
      <c r="K238" s="201"/>
      <c r="L238" s="201"/>
      <c r="M238" s="201"/>
      <c r="N238" s="204" t="s">
        <v>7</v>
      </c>
    </row>
    <row r="239" spans="1:14">
      <c r="A239" s="198"/>
      <c r="B239" s="62" t="s">
        <v>8</v>
      </c>
      <c r="C239" s="203" t="s">
        <v>9</v>
      </c>
      <c r="D239" s="203" t="s">
        <v>10</v>
      </c>
      <c r="E239" s="203" t="s">
        <v>11</v>
      </c>
      <c r="F239" s="172" t="s">
        <v>12</v>
      </c>
      <c r="G239" s="203" t="s">
        <v>13</v>
      </c>
      <c r="H239" s="203" t="s">
        <v>14</v>
      </c>
      <c r="I239" s="170" t="s">
        <v>13</v>
      </c>
      <c r="J239" s="203" t="s">
        <v>15</v>
      </c>
      <c r="K239" s="203"/>
      <c r="L239" s="203"/>
      <c r="M239" s="170" t="s">
        <v>12</v>
      </c>
      <c r="N239" s="205"/>
    </row>
    <row r="240" spans="1:14">
      <c r="A240" s="198"/>
      <c r="B240" s="65" t="s">
        <v>16</v>
      </c>
      <c r="C240" s="203"/>
      <c r="D240" s="203"/>
      <c r="E240" s="203"/>
      <c r="F240" s="172" t="s">
        <v>17</v>
      </c>
      <c r="G240" s="203"/>
      <c r="H240" s="203"/>
      <c r="I240" s="39" t="s">
        <v>18</v>
      </c>
      <c r="J240" s="170" t="s">
        <v>9</v>
      </c>
      <c r="K240" s="170" t="s">
        <v>10</v>
      </c>
      <c r="L240" s="170" t="s">
        <v>11</v>
      </c>
      <c r="M240" s="170" t="s">
        <v>17</v>
      </c>
      <c r="N240" s="171" t="s">
        <v>17</v>
      </c>
    </row>
    <row r="241" spans="1:14">
      <c r="A241" s="198"/>
      <c r="B241" s="170" t="s">
        <v>19</v>
      </c>
      <c r="C241" s="38">
        <v>70.535501999999994</v>
      </c>
      <c r="D241" s="38">
        <v>253.656136</v>
      </c>
      <c r="E241" s="38">
        <v>203.11282299999999</v>
      </c>
      <c r="F241" s="141">
        <f>(D241-E241)/E241*100</f>
        <v>24.884353559499299</v>
      </c>
      <c r="G241" s="37">
        <v>1293</v>
      </c>
      <c r="H241" s="37">
        <v>95050.702399999995</v>
      </c>
      <c r="I241" s="37">
        <v>298</v>
      </c>
      <c r="J241" s="37">
        <v>84.190239000000005</v>
      </c>
      <c r="K241" s="37">
        <v>272.29032100000001</v>
      </c>
      <c r="L241" s="37">
        <v>135.59052399999999</v>
      </c>
      <c r="M241" s="37">
        <f>(K241-L241)/L241*100</f>
        <v>100.81810510592911</v>
      </c>
      <c r="N241" s="143">
        <f>D241/D327*100</f>
        <v>0.7992608595720615</v>
      </c>
    </row>
    <row r="242" spans="1:14">
      <c r="A242" s="198"/>
      <c r="B242" s="170" t="s">
        <v>20</v>
      </c>
      <c r="C242" s="37">
        <v>15.002663</v>
      </c>
      <c r="D242" s="37">
        <v>62.211163999999997</v>
      </c>
      <c r="E242" s="37">
        <v>52.544767999999998</v>
      </c>
      <c r="F242" s="141">
        <f>(D242-E242)/E242*100</f>
        <v>18.396495727224448</v>
      </c>
      <c r="G242" s="37">
        <v>551</v>
      </c>
      <c r="H242" s="37">
        <v>10960</v>
      </c>
      <c r="I242" s="37">
        <v>116</v>
      </c>
      <c r="J242" s="37">
        <v>31.292859</v>
      </c>
      <c r="K242" s="37">
        <v>90.256085999999996</v>
      </c>
      <c r="L242" s="37">
        <v>21.272759000000001</v>
      </c>
      <c r="M242" s="37">
        <f>(K242-L242)/L242*100</f>
        <v>324.28011336000185</v>
      </c>
      <c r="N242" s="143">
        <f>D242/D328*100</f>
        <v>0.88385381449299427</v>
      </c>
    </row>
    <row r="243" spans="1:14">
      <c r="A243" s="198"/>
      <c r="B243" s="170" t="s">
        <v>21</v>
      </c>
      <c r="C243" s="37">
        <v>0</v>
      </c>
      <c r="D243" s="37">
        <v>0</v>
      </c>
      <c r="E243" s="37">
        <v>7.6327400000000001</v>
      </c>
      <c r="F243" s="141">
        <f>(D243-E243)/E243*100</f>
        <v>-100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 t="e">
        <f>(K243-L243)/L243*100</f>
        <v>#DIV/0!</v>
      </c>
      <c r="N243" s="143">
        <f>D243/D329*100</f>
        <v>0</v>
      </c>
    </row>
    <row r="244" spans="1:14">
      <c r="A244" s="198"/>
      <c r="B244" s="170" t="s">
        <v>22</v>
      </c>
      <c r="C244" s="37">
        <v>0</v>
      </c>
      <c r="D244" s="37">
        <v>0</v>
      </c>
      <c r="E244" s="37">
        <v>0</v>
      </c>
      <c r="F244" s="141"/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/>
      <c r="N244" s="143">
        <f>D244/D330*100</f>
        <v>0</v>
      </c>
    </row>
    <row r="245" spans="1:14">
      <c r="A245" s="198"/>
      <c r="B245" s="170" t="s">
        <v>23</v>
      </c>
      <c r="C245" s="37">
        <v>0</v>
      </c>
      <c r="D245" s="37">
        <v>0</v>
      </c>
      <c r="E245" s="37">
        <v>0</v>
      </c>
      <c r="F245" s="141"/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/>
      <c r="N245" s="143"/>
    </row>
    <row r="246" spans="1:14">
      <c r="A246" s="198"/>
      <c r="B246" s="170" t="s">
        <v>24</v>
      </c>
      <c r="C246" s="37">
        <v>3.4084919999999999</v>
      </c>
      <c r="D246" s="37">
        <v>11.959229000000001</v>
      </c>
      <c r="E246" s="37">
        <v>3.2129310000000002</v>
      </c>
      <c r="F246" s="141">
        <f>(D246-E246)/E246*100</f>
        <v>272.2217812956456</v>
      </c>
      <c r="G246" s="37">
        <v>26</v>
      </c>
      <c r="H246" s="37">
        <v>6293.1403</v>
      </c>
      <c r="I246" s="37">
        <v>3</v>
      </c>
      <c r="J246" s="37">
        <v>0.75744400000000001</v>
      </c>
      <c r="K246" s="37">
        <v>0.75744400000000001</v>
      </c>
      <c r="L246" s="37">
        <v>0</v>
      </c>
      <c r="M246" s="37" t="e">
        <f>(K246-L246)/L246*100</f>
        <v>#DIV/0!</v>
      </c>
      <c r="N246" s="143">
        <f>D246/D332*100</f>
        <v>0.29151899063136893</v>
      </c>
    </row>
    <row r="247" spans="1:14">
      <c r="A247" s="198"/>
      <c r="B247" s="170" t="s">
        <v>25</v>
      </c>
      <c r="C247" s="39">
        <v>0</v>
      </c>
      <c r="D247" s="39">
        <v>0</v>
      </c>
      <c r="E247" s="39">
        <v>0</v>
      </c>
      <c r="F247" s="141"/>
      <c r="G247" s="39">
        <v>0</v>
      </c>
      <c r="H247" s="39">
        <v>0</v>
      </c>
      <c r="I247" s="39">
        <v>0</v>
      </c>
      <c r="J247" s="37">
        <v>0</v>
      </c>
      <c r="K247" s="39">
        <v>0</v>
      </c>
      <c r="L247" s="39">
        <v>0</v>
      </c>
      <c r="M247" s="37"/>
      <c r="N247" s="143"/>
    </row>
    <row r="248" spans="1:14">
      <c r="A248" s="198"/>
      <c r="B248" s="170" t="s">
        <v>26</v>
      </c>
      <c r="C248" s="37">
        <v>9.1619530000000005</v>
      </c>
      <c r="D248" s="37">
        <v>10.280900000000001</v>
      </c>
      <c r="E248" s="37">
        <v>1.978191</v>
      </c>
      <c r="F248" s="141">
        <f>(D248-E248)/E248*100</f>
        <v>419.7122017034755</v>
      </c>
      <c r="G248" s="37">
        <v>46</v>
      </c>
      <c r="H248" s="37">
        <v>6011.78</v>
      </c>
      <c r="I248" s="37">
        <v>18</v>
      </c>
      <c r="J248" s="37">
        <v>1.1440170000000001</v>
      </c>
      <c r="K248" s="37">
        <v>6.4179490000000001</v>
      </c>
      <c r="L248" s="37">
        <v>0.31432199999999999</v>
      </c>
      <c r="M248" s="37">
        <f t="shared" ref="M248" si="45">(K248-L248)/L248*100</f>
        <v>1941.8389422312152</v>
      </c>
      <c r="N248" s="143">
        <f>D248/D334*100</f>
        <v>9.0079689799421672E-2</v>
      </c>
    </row>
    <row r="249" spans="1:14">
      <c r="A249" s="198"/>
      <c r="B249" s="170" t="s">
        <v>27</v>
      </c>
      <c r="C249" s="37">
        <v>0</v>
      </c>
      <c r="D249" s="37">
        <v>0</v>
      </c>
      <c r="E249" s="37">
        <v>0</v>
      </c>
      <c r="F249" s="141"/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/>
      <c r="N249" s="143">
        <f>D249/D335*100</f>
        <v>0</v>
      </c>
    </row>
    <row r="250" spans="1:14">
      <c r="A250" s="198"/>
      <c r="B250" s="18" t="s">
        <v>28</v>
      </c>
      <c r="C250" s="40">
        <v>0</v>
      </c>
      <c r="D250" s="40">
        <v>0</v>
      </c>
      <c r="E250" s="40">
        <v>0</v>
      </c>
      <c r="F250" s="141"/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37"/>
      <c r="N250" s="143"/>
    </row>
    <row r="251" spans="1:14">
      <c r="A251" s="198"/>
      <c r="B251" s="18" t="s">
        <v>29</v>
      </c>
      <c r="C251" s="40">
        <v>0</v>
      </c>
      <c r="D251" s="40">
        <v>0</v>
      </c>
      <c r="E251" s="40">
        <v>0</v>
      </c>
      <c r="F251" s="141"/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37"/>
      <c r="N251" s="143">
        <f>D251/D337*100</f>
        <v>0</v>
      </c>
    </row>
    <row r="252" spans="1:14">
      <c r="A252" s="198"/>
      <c r="B252" s="18" t="s">
        <v>30</v>
      </c>
      <c r="C252" s="40">
        <v>0</v>
      </c>
      <c r="D252" s="40">
        <v>0</v>
      </c>
      <c r="E252" s="40">
        <v>0</v>
      </c>
      <c r="F252" s="141"/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37"/>
      <c r="N252" s="143"/>
    </row>
    <row r="253" spans="1:14" ht="14.25" thickBot="1">
      <c r="A253" s="199"/>
      <c r="B253" s="19" t="s">
        <v>31</v>
      </c>
      <c r="C253" s="20">
        <f t="shared" ref="C253:L253" si="46">C241+C243+C244+C245+C246+C247+C248+C249</f>
        <v>83.105946999999986</v>
      </c>
      <c r="D253" s="20">
        <f t="shared" si="46"/>
        <v>275.89626499999997</v>
      </c>
      <c r="E253" s="20">
        <f>E241+E243+E244+E245+E246+E247+E248+E249</f>
        <v>215.93668500000001</v>
      </c>
      <c r="F253" s="138">
        <f>(D253-E253)/E253*100</f>
        <v>27.767204076509721</v>
      </c>
      <c r="G253" s="20">
        <f t="shared" si="46"/>
        <v>1365</v>
      </c>
      <c r="H253" s="20">
        <f t="shared" si="46"/>
        <v>107355.62269999999</v>
      </c>
      <c r="I253" s="20">
        <f t="shared" si="46"/>
        <v>319</v>
      </c>
      <c r="J253" s="20">
        <f t="shared" si="46"/>
        <v>86.091700000000017</v>
      </c>
      <c r="K253" s="20">
        <f t="shared" si="46"/>
        <v>279.46571400000005</v>
      </c>
      <c r="L253" s="20">
        <f t="shared" si="46"/>
        <v>135.90484599999999</v>
      </c>
      <c r="M253" s="20">
        <f t="shared" ref="M253:M259" si="47">(K253-L253)/L253*100</f>
        <v>105.63336939434819</v>
      </c>
      <c r="N253" s="144">
        <f>D253/D339*100</f>
        <v>0.49018975961348615</v>
      </c>
    </row>
    <row r="254" spans="1:14" ht="14.25" thickTop="1">
      <c r="A254" s="194" t="s">
        <v>46</v>
      </c>
      <c r="B254" s="170" t="s">
        <v>19</v>
      </c>
      <c r="C254" s="135">
        <v>136.67939999999999</v>
      </c>
      <c r="D254" s="135">
        <v>480.53269999999998</v>
      </c>
      <c r="E254" s="135">
        <v>417.529</v>
      </c>
      <c r="F254" s="141">
        <f>(D254-E254)/E254*100</f>
        <v>15.089658442886597</v>
      </c>
      <c r="G254" s="130">
        <v>2960</v>
      </c>
      <c r="H254" s="131">
        <v>235103.299</v>
      </c>
      <c r="I254" s="129">
        <v>567</v>
      </c>
      <c r="J254" s="129">
        <v>37.554699999999997</v>
      </c>
      <c r="K254" s="129">
        <v>240.92609999999999</v>
      </c>
      <c r="L254" s="129">
        <v>375.65859999999998</v>
      </c>
      <c r="M254" s="37">
        <f t="shared" si="47"/>
        <v>-35.865676973720284</v>
      </c>
      <c r="N254" s="143">
        <f>D254/D327*100</f>
        <v>1.5141403039210672</v>
      </c>
    </row>
    <row r="255" spans="1:14">
      <c r="A255" s="195"/>
      <c r="B255" s="170" t="s">
        <v>20</v>
      </c>
      <c r="C255" s="129">
        <v>25.0533</v>
      </c>
      <c r="D255" s="129">
        <v>108.45180000000001</v>
      </c>
      <c r="E255" s="129">
        <v>69.272000000000006</v>
      </c>
      <c r="F255" s="141">
        <f>(D255-E255)/E255*100</f>
        <v>56.559360203256723</v>
      </c>
      <c r="G255" s="132">
        <v>1321</v>
      </c>
      <c r="H255" s="133">
        <v>26420</v>
      </c>
      <c r="I255" s="129">
        <v>190</v>
      </c>
      <c r="J255" s="129">
        <v>6.2019000000000002</v>
      </c>
      <c r="K255" s="129">
        <v>37.464300000000001</v>
      </c>
      <c r="L255" s="129">
        <v>99.992500000000007</v>
      </c>
      <c r="M255" s="37">
        <f t="shared" si="47"/>
        <v>-62.532889966747504</v>
      </c>
      <c r="N255" s="143">
        <f>D255/D328*100</f>
        <v>1.5408092527995672</v>
      </c>
    </row>
    <row r="256" spans="1:14">
      <c r="A256" s="195"/>
      <c r="B256" s="170" t="s">
        <v>21</v>
      </c>
      <c r="C256" s="129">
        <v>0</v>
      </c>
      <c r="D256" s="129">
        <v>44.7682</v>
      </c>
      <c r="E256" s="129">
        <v>40.625</v>
      </c>
      <c r="F256" s="141">
        <f>(D256-E256)/E256*100</f>
        <v>10.198646153846154</v>
      </c>
      <c r="G256" s="129">
        <v>10</v>
      </c>
      <c r="H256" s="27">
        <v>66692.8943</v>
      </c>
      <c r="I256" s="129">
        <v>1</v>
      </c>
      <c r="J256" s="129">
        <v>0.4042</v>
      </c>
      <c r="K256" s="129">
        <v>8.8819999999999997</v>
      </c>
      <c r="L256" s="129">
        <v>3.4106999999999998</v>
      </c>
      <c r="M256" s="37">
        <f t="shared" si="47"/>
        <v>160.41575043246252</v>
      </c>
      <c r="N256" s="143">
        <f>D256/D329*100</f>
        <v>1.992806423830884</v>
      </c>
    </row>
    <row r="257" spans="1:14">
      <c r="A257" s="195"/>
      <c r="B257" s="170" t="s">
        <v>22</v>
      </c>
      <c r="C257" s="129">
        <v>4.6800000000000001E-2</v>
      </c>
      <c r="D257" s="129">
        <v>0.59930000000000005</v>
      </c>
      <c r="E257" s="129">
        <v>0.11509999999999999</v>
      </c>
      <c r="F257" s="141">
        <f>(D257-E257)/E257*100</f>
        <v>420.67767158992189</v>
      </c>
      <c r="G257" s="129">
        <v>168</v>
      </c>
      <c r="H257" s="129">
        <v>3208</v>
      </c>
      <c r="I257" s="129">
        <v>3</v>
      </c>
      <c r="J257" s="129">
        <v>0.35</v>
      </c>
      <c r="K257" s="129">
        <v>0.95</v>
      </c>
      <c r="L257" s="129">
        <v>0</v>
      </c>
      <c r="M257" s="37" t="e">
        <f t="shared" si="47"/>
        <v>#DIV/0!</v>
      </c>
      <c r="N257" s="143">
        <f>D257/D330*100</f>
        <v>0.10610870675356232</v>
      </c>
    </row>
    <row r="258" spans="1:14">
      <c r="A258" s="195"/>
      <c r="B258" s="170" t="s">
        <v>23</v>
      </c>
      <c r="C258" s="129">
        <v>8.3000000000000001E-3</v>
      </c>
      <c r="D258" s="129">
        <v>8.3000000000000001E-3</v>
      </c>
      <c r="E258" s="129">
        <v>0</v>
      </c>
      <c r="F258" s="141"/>
      <c r="G258" s="129">
        <v>1</v>
      </c>
      <c r="H258" s="129">
        <v>11.676</v>
      </c>
      <c r="I258" s="129">
        <v>0</v>
      </c>
      <c r="J258" s="129">
        <v>0</v>
      </c>
      <c r="K258" s="129">
        <v>0</v>
      </c>
      <c r="L258" s="129">
        <v>0</v>
      </c>
      <c r="M258" s="37" t="e">
        <f t="shared" si="47"/>
        <v>#DIV/0!</v>
      </c>
      <c r="N258" s="143"/>
    </row>
    <row r="259" spans="1:14">
      <c r="A259" s="195"/>
      <c r="B259" s="170" t="s">
        <v>24</v>
      </c>
      <c r="C259" s="129">
        <v>9.5863999999999994</v>
      </c>
      <c r="D259" s="129">
        <v>60.944699999999997</v>
      </c>
      <c r="E259" s="129">
        <v>42.121200000000002</v>
      </c>
      <c r="F259" s="141">
        <f>(D259-E259)/E259*100</f>
        <v>44.688897752200781</v>
      </c>
      <c r="G259" s="129">
        <v>21</v>
      </c>
      <c r="H259" s="129">
        <v>69688.53</v>
      </c>
      <c r="I259" s="129">
        <v>36</v>
      </c>
      <c r="J259" s="129">
        <v>0.41599999999999998</v>
      </c>
      <c r="K259" s="129">
        <v>12.6548</v>
      </c>
      <c r="L259" s="129">
        <v>7.1367000000000003</v>
      </c>
      <c r="M259" s="37">
        <f t="shared" si="47"/>
        <v>77.320049882999129</v>
      </c>
      <c r="N259" s="143">
        <f>D259/D332*100</f>
        <v>1.4855922090238083</v>
      </c>
    </row>
    <row r="260" spans="1:14">
      <c r="A260" s="195"/>
      <c r="B260" s="170" t="s">
        <v>25</v>
      </c>
      <c r="C260" s="129"/>
      <c r="D260" s="129"/>
      <c r="E260" s="129"/>
      <c r="F260" s="141"/>
      <c r="G260" s="129"/>
      <c r="H260" s="129"/>
      <c r="I260" s="129"/>
      <c r="J260" s="129"/>
      <c r="K260" s="129"/>
      <c r="L260" s="129"/>
      <c r="M260" s="37"/>
      <c r="N260" s="143"/>
    </row>
    <row r="261" spans="1:14">
      <c r="A261" s="195"/>
      <c r="B261" s="170" t="s">
        <v>26</v>
      </c>
      <c r="C261" s="129">
        <v>0</v>
      </c>
      <c r="D261" s="129">
        <v>17.702999999999999</v>
      </c>
      <c r="E261" s="129">
        <v>18.684799999999999</v>
      </c>
      <c r="F261" s="141">
        <f>(D261-E261)/E261*100</f>
        <v>-5.2545384483644453</v>
      </c>
      <c r="G261" s="129">
        <v>465</v>
      </c>
      <c r="H261" s="129">
        <v>27536.3</v>
      </c>
      <c r="I261" s="129">
        <v>16</v>
      </c>
      <c r="J261" s="129">
        <v>0.93189999999999995</v>
      </c>
      <c r="K261" s="129">
        <v>1.8913</v>
      </c>
      <c r="L261" s="129">
        <v>1.6005</v>
      </c>
      <c r="M261" s="37">
        <f>(K261-L261)/L261*100</f>
        <v>18.169322086847856</v>
      </c>
      <c r="N261" s="143">
        <f>D261/D334*100</f>
        <v>0.15511100667443137</v>
      </c>
    </row>
    <row r="262" spans="1:14">
      <c r="A262" s="195"/>
      <c r="B262" s="170" t="s">
        <v>27</v>
      </c>
      <c r="C262" s="36">
        <v>0</v>
      </c>
      <c r="D262" s="36">
        <v>0</v>
      </c>
      <c r="E262" s="34">
        <v>0</v>
      </c>
      <c r="F262" s="141"/>
      <c r="G262" s="129">
        <v>0</v>
      </c>
      <c r="H262" s="134">
        <v>0</v>
      </c>
      <c r="I262" s="129">
        <v>0</v>
      </c>
      <c r="J262" s="129">
        <v>0</v>
      </c>
      <c r="K262" s="129">
        <v>0</v>
      </c>
      <c r="L262" s="129">
        <v>0</v>
      </c>
      <c r="M262" s="37"/>
      <c r="N262" s="143"/>
    </row>
    <row r="263" spans="1:14">
      <c r="A263" s="195"/>
      <c r="B263" s="18" t="s">
        <v>28</v>
      </c>
      <c r="C263" s="40"/>
      <c r="D263" s="40"/>
      <c r="E263" s="40"/>
      <c r="F263" s="141"/>
      <c r="G263" s="47"/>
      <c r="H263" s="47"/>
      <c r="I263" s="47"/>
      <c r="J263" s="47"/>
      <c r="K263" s="47"/>
      <c r="L263" s="47"/>
      <c r="M263" s="37"/>
      <c r="N263" s="143"/>
    </row>
    <row r="264" spans="1:14">
      <c r="A264" s="195"/>
      <c r="B264" s="18" t="s">
        <v>29</v>
      </c>
      <c r="C264" s="47">
        <v>0</v>
      </c>
      <c r="D264" s="47">
        <v>0</v>
      </c>
      <c r="E264" s="47">
        <v>0</v>
      </c>
      <c r="F264" s="141"/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37"/>
      <c r="N264" s="143"/>
    </row>
    <row r="265" spans="1:14">
      <c r="A265" s="195"/>
      <c r="B265" s="18" t="s">
        <v>30</v>
      </c>
      <c r="C265" s="47"/>
      <c r="D265" s="47"/>
      <c r="E265" s="47"/>
      <c r="F265" s="141"/>
      <c r="G265" s="47"/>
      <c r="H265" s="47"/>
      <c r="I265" s="47"/>
      <c r="J265" s="47"/>
      <c r="K265" s="47"/>
      <c r="L265" s="47"/>
      <c r="M265" s="37"/>
      <c r="N265" s="143"/>
    </row>
    <row r="266" spans="1:14" ht="14.25" thickBot="1">
      <c r="A266" s="196"/>
      <c r="B266" s="19" t="s">
        <v>31</v>
      </c>
      <c r="C266" s="20">
        <f t="shared" ref="C266:L266" si="48">C254+C256+C257+C258+C259+C260+C261+C262</f>
        <v>146.32089999999997</v>
      </c>
      <c r="D266" s="20">
        <f t="shared" si="48"/>
        <v>604.55619999999988</v>
      </c>
      <c r="E266" s="20">
        <f t="shared" si="48"/>
        <v>519.07510000000002</v>
      </c>
      <c r="F266" s="138">
        <f>(D266-E266)/E266*100</f>
        <v>16.467963884224048</v>
      </c>
      <c r="G266" s="20">
        <f t="shared" si="48"/>
        <v>3625</v>
      </c>
      <c r="H266" s="20">
        <f>H254+H256+H257+H258+H259+H260+H261+H262</f>
        <v>402240.69929999992</v>
      </c>
      <c r="I266" s="20">
        <f t="shared" si="48"/>
        <v>623</v>
      </c>
      <c r="J266" s="20">
        <f t="shared" si="48"/>
        <v>39.656799999999997</v>
      </c>
      <c r="K266" s="20">
        <f t="shared" si="48"/>
        <v>265.30419999999998</v>
      </c>
      <c r="L266" s="20">
        <f t="shared" si="48"/>
        <v>387.80650000000003</v>
      </c>
      <c r="M266" s="20">
        <f>(K266-L266)/L266*100</f>
        <v>-31.588511280754716</v>
      </c>
      <c r="N266" s="144">
        <f>D266/D339*100</f>
        <v>1.0741256622333855</v>
      </c>
    </row>
    <row r="267" spans="1:14" ht="14.25" thickTop="1">
      <c r="A267" s="194" t="s">
        <v>47</v>
      </c>
      <c r="B267" s="170" t="s">
        <v>19</v>
      </c>
      <c r="C267" s="77">
        <v>30.28</v>
      </c>
      <c r="D267" s="77">
        <v>158.08000000000001</v>
      </c>
      <c r="E267" s="77">
        <v>368.65</v>
      </c>
      <c r="F267" s="141">
        <f>(D267-E267)/E267*100</f>
        <v>-57.11921877119218</v>
      </c>
      <c r="G267" s="78">
        <v>2016</v>
      </c>
      <c r="H267" s="78">
        <v>121537.45</v>
      </c>
      <c r="I267" s="78">
        <v>240</v>
      </c>
      <c r="J267" s="78">
        <v>14.15</v>
      </c>
      <c r="K267" s="78">
        <v>139.69</v>
      </c>
      <c r="L267" s="78">
        <v>244.6</v>
      </c>
      <c r="M267" s="37">
        <f>(K267-L267)/L267*100</f>
        <v>-42.890433360588716</v>
      </c>
      <c r="N267" s="143">
        <f t="shared" ref="N267:N272" si="49">D267/D327*100</f>
        <v>0.4981040816657063</v>
      </c>
    </row>
    <row r="268" spans="1:14">
      <c r="A268" s="195"/>
      <c r="B268" s="170" t="s">
        <v>20</v>
      </c>
      <c r="C268" s="78">
        <v>3.89</v>
      </c>
      <c r="D268" s="78">
        <v>19.14</v>
      </c>
      <c r="E268" s="78">
        <v>63.22</v>
      </c>
      <c r="F268" s="141">
        <f t="shared" ref="F268:F274" si="50">(D268-E268)/E268*100</f>
        <v>-69.724770642201833</v>
      </c>
      <c r="G268" s="78">
        <v>220</v>
      </c>
      <c r="H268" s="78">
        <v>3680</v>
      </c>
      <c r="I268" s="78">
        <v>37</v>
      </c>
      <c r="J268" s="78">
        <v>1.47</v>
      </c>
      <c r="K268" s="78">
        <v>12.93</v>
      </c>
      <c r="L268" s="78">
        <v>59.11</v>
      </c>
      <c r="M268" s="37">
        <f t="shared" ref="M268:M272" si="51">(K268-L268)/L268*100</f>
        <v>-78.125528675351035</v>
      </c>
      <c r="N268" s="143">
        <f t="shared" si="49"/>
        <v>0.27192807402536162</v>
      </c>
    </row>
    <row r="269" spans="1:14">
      <c r="A269" s="195"/>
      <c r="B269" s="170" t="s">
        <v>21</v>
      </c>
      <c r="C269" s="78">
        <v>0.46</v>
      </c>
      <c r="D269" s="78">
        <v>1.4</v>
      </c>
      <c r="E269" s="78">
        <v>35.35</v>
      </c>
      <c r="F269" s="141">
        <f t="shared" si="50"/>
        <v>-96.03960396039605</v>
      </c>
      <c r="G269" s="78">
        <v>2</v>
      </c>
      <c r="H269" s="78">
        <v>2225.15</v>
      </c>
      <c r="I269" s="78">
        <v>1</v>
      </c>
      <c r="J269" s="78"/>
      <c r="K269" s="78">
        <v>2.4900000000000002</v>
      </c>
      <c r="L269" s="78"/>
      <c r="M269" s="37" t="e">
        <f t="shared" si="51"/>
        <v>#DIV/0!</v>
      </c>
      <c r="N269" s="143">
        <f t="shared" si="49"/>
        <v>6.2319436416099758E-2</v>
      </c>
    </row>
    <row r="270" spans="1:14">
      <c r="A270" s="195"/>
      <c r="B270" s="170" t="s">
        <v>22</v>
      </c>
      <c r="C270" s="78"/>
      <c r="D270" s="78"/>
      <c r="E270" s="78"/>
      <c r="F270" s="141"/>
      <c r="G270" s="78"/>
      <c r="H270" s="78"/>
      <c r="I270" s="78"/>
      <c r="J270" s="78"/>
      <c r="K270" s="78"/>
      <c r="L270" s="78"/>
      <c r="M270" s="37"/>
      <c r="N270" s="143">
        <f t="shared" si="49"/>
        <v>0</v>
      </c>
    </row>
    <row r="271" spans="1:14">
      <c r="A271" s="195"/>
      <c r="B271" s="170" t="s">
        <v>23</v>
      </c>
      <c r="C271" s="78"/>
      <c r="D271" s="78"/>
      <c r="E271" s="78"/>
      <c r="F271" s="141"/>
      <c r="G271" s="78"/>
      <c r="H271" s="78"/>
      <c r="I271" s="78"/>
      <c r="J271" s="78"/>
      <c r="K271" s="78"/>
      <c r="L271" s="78"/>
      <c r="M271" s="37"/>
      <c r="N271" s="143">
        <f t="shared" si="49"/>
        <v>0</v>
      </c>
    </row>
    <row r="272" spans="1:14">
      <c r="A272" s="195"/>
      <c r="B272" s="170" t="s">
        <v>24</v>
      </c>
      <c r="C272" s="78">
        <v>0.59</v>
      </c>
      <c r="D272" s="78">
        <v>3.35</v>
      </c>
      <c r="E272" s="78">
        <v>18.63</v>
      </c>
      <c r="F272" s="141">
        <f t="shared" si="50"/>
        <v>-82.018250134192158</v>
      </c>
      <c r="G272" s="78">
        <v>10</v>
      </c>
      <c r="H272" s="78">
        <v>10808.66</v>
      </c>
      <c r="I272" s="78">
        <v>3</v>
      </c>
      <c r="J272" s="78"/>
      <c r="K272" s="78">
        <v>1.97</v>
      </c>
      <c r="L272" s="78">
        <v>38.659999999999997</v>
      </c>
      <c r="M272" s="37">
        <f t="shared" si="51"/>
        <v>-94.904293843766169</v>
      </c>
      <c r="N272" s="143">
        <f t="shared" si="49"/>
        <v>8.1659830965280955E-2</v>
      </c>
    </row>
    <row r="273" spans="1:14">
      <c r="A273" s="195"/>
      <c r="B273" s="170" t="s">
        <v>25</v>
      </c>
      <c r="C273" s="80"/>
      <c r="D273" s="80"/>
      <c r="E273" s="80"/>
      <c r="F273" s="141"/>
      <c r="G273" s="80"/>
      <c r="H273" s="80"/>
      <c r="I273" s="80"/>
      <c r="J273" s="80"/>
      <c r="K273" s="80"/>
      <c r="L273" s="80"/>
      <c r="M273" s="37"/>
      <c r="N273" s="143"/>
    </row>
    <row r="274" spans="1:14">
      <c r="A274" s="195"/>
      <c r="B274" s="170" t="s">
        <v>26</v>
      </c>
      <c r="C274" s="78">
        <v>1.34</v>
      </c>
      <c r="D274" s="78">
        <v>6.75</v>
      </c>
      <c r="E274" s="78">
        <v>6.26</v>
      </c>
      <c r="F274" s="141">
        <f t="shared" si="50"/>
        <v>7.827476038338661</v>
      </c>
      <c r="G274" s="78">
        <v>138</v>
      </c>
      <c r="H274" s="78">
        <v>20932.5</v>
      </c>
      <c r="I274" s="78">
        <v>6</v>
      </c>
      <c r="J274" s="78">
        <v>0.63</v>
      </c>
      <c r="K274" s="78">
        <v>1.75</v>
      </c>
      <c r="L274" s="78">
        <v>0.25</v>
      </c>
      <c r="M274" s="37">
        <f>(K274-L274)/L274*100</f>
        <v>600</v>
      </c>
      <c r="N274" s="143">
        <f>D274/D334*100</f>
        <v>5.914247839645325E-2</v>
      </c>
    </row>
    <row r="275" spans="1:14">
      <c r="A275" s="195"/>
      <c r="B275" s="170" t="s">
        <v>27</v>
      </c>
      <c r="C275" s="78"/>
      <c r="D275" s="78"/>
      <c r="E275" s="78"/>
      <c r="F275" s="141"/>
      <c r="G275" s="78"/>
      <c r="H275" s="78"/>
      <c r="I275" s="78"/>
      <c r="J275" s="78"/>
      <c r="K275" s="78"/>
      <c r="L275" s="78"/>
      <c r="M275" s="37"/>
      <c r="N275" s="143"/>
    </row>
    <row r="276" spans="1:14">
      <c r="A276" s="195"/>
      <c r="B276" s="18" t="s">
        <v>28</v>
      </c>
      <c r="C276" s="81"/>
      <c r="D276" s="81"/>
      <c r="E276" s="81"/>
      <c r="F276" s="141"/>
      <c r="G276" s="81"/>
      <c r="H276" s="81"/>
      <c r="I276" s="81"/>
      <c r="J276" s="81"/>
      <c r="K276" s="81"/>
      <c r="L276" s="81"/>
      <c r="M276" s="37"/>
      <c r="N276" s="143"/>
    </row>
    <row r="277" spans="1:14">
      <c r="A277" s="195"/>
      <c r="B277" s="18" t="s">
        <v>29</v>
      </c>
      <c r="C277" s="81"/>
      <c r="D277" s="81"/>
      <c r="E277" s="81"/>
      <c r="F277" s="37"/>
      <c r="G277" s="81"/>
      <c r="H277" s="81"/>
      <c r="I277" s="81"/>
      <c r="J277" s="81"/>
      <c r="K277" s="81"/>
      <c r="L277" s="81"/>
      <c r="M277" s="37"/>
      <c r="N277" s="143"/>
    </row>
    <row r="278" spans="1:14">
      <c r="A278" s="195"/>
      <c r="B278" s="18" t="s">
        <v>30</v>
      </c>
      <c r="C278" s="81"/>
      <c r="D278" s="81"/>
      <c r="E278" s="81"/>
      <c r="F278" s="37"/>
      <c r="G278" s="81"/>
      <c r="H278" s="81"/>
      <c r="I278" s="81"/>
      <c r="J278" s="81"/>
      <c r="K278" s="81"/>
      <c r="L278" s="81"/>
      <c r="M278" s="37"/>
      <c r="N278" s="143"/>
    </row>
    <row r="279" spans="1:14" ht="14.25" thickBot="1">
      <c r="A279" s="196"/>
      <c r="B279" s="19" t="s">
        <v>31</v>
      </c>
      <c r="C279" s="20">
        <f>C267+C269+C270+C271+C272+C273+C274+C275</f>
        <v>32.67</v>
      </c>
      <c r="D279" s="20">
        <f t="shared" ref="D279:L279" si="52">D267+D269+D270+D271+D272+D273+D274+D275</f>
        <v>169.58</v>
      </c>
      <c r="E279" s="20">
        <f t="shared" si="52"/>
        <v>428.89</v>
      </c>
      <c r="F279" s="20">
        <f>(D279-E279)/E279*100</f>
        <v>-60.460724195015025</v>
      </c>
      <c r="G279" s="20">
        <f t="shared" si="52"/>
        <v>2166</v>
      </c>
      <c r="H279" s="20">
        <f t="shared" si="52"/>
        <v>155503.75999999998</v>
      </c>
      <c r="I279" s="20">
        <f t="shared" si="52"/>
        <v>250</v>
      </c>
      <c r="J279" s="20">
        <f t="shared" si="52"/>
        <v>14.780000000000001</v>
      </c>
      <c r="K279" s="20">
        <f t="shared" si="52"/>
        <v>145.9</v>
      </c>
      <c r="L279" s="20">
        <f t="shared" si="52"/>
        <v>283.51</v>
      </c>
      <c r="M279" s="20">
        <f t="shared" ref="M279" si="53">(K279-L279)/L279*100</f>
        <v>-48.537970441959715</v>
      </c>
      <c r="N279" s="144">
        <f>D279/D339*100</f>
        <v>0.30129577664001717</v>
      </c>
    </row>
    <row r="280" spans="1:14" ht="14.25" thickTop="1">
      <c r="A280" s="70"/>
      <c r="B280" s="71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62"/>
    </row>
    <row r="281" spans="1:14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</row>
    <row r="282" spans="1:14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</row>
    <row r="283" spans="1:14" ht="18.75">
      <c r="A283" s="200" t="str">
        <f>A1</f>
        <v>2021年1-5月丹东市财产保险业务统计表</v>
      </c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</row>
    <row r="284" spans="1:14" ht="14.25" thickBot="1">
      <c r="A284" s="61"/>
      <c r="B284" s="63" t="s">
        <v>0</v>
      </c>
      <c r="C284" s="62"/>
      <c r="D284" s="62"/>
      <c r="E284" s="61"/>
      <c r="F284" s="62"/>
      <c r="G284" s="79" t="str">
        <f>G2</f>
        <v>（2021年1-5月）</v>
      </c>
      <c r="H284" s="62"/>
      <c r="I284" s="62"/>
      <c r="J284" s="62"/>
      <c r="K284" s="62"/>
      <c r="L284" s="63" t="s">
        <v>1</v>
      </c>
      <c r="M284" s="61"/>
      <c r="N284" s="61"/>
    </row>
    <row r="285" spans="1:14">
      <c r="A285" s="207" t="s">
        <v>94</v>
      </c>
      <c r="B285" s="64" t="s">
        <v>3</v>
      </c>
      <c r="C285" s="201" t="s">
        <v>4</v>
      </c>
      <c r="D285" s="201"/>
      <c r="E285" s="201"/>
      <c r="F285" s="202"/>
      <c r="G285" s="201" t="s">
        <v>5</v>
      </c>
      <c r="H285" s="201"/>
      <c r="I285" s="201" t="s">
        <v>6</v>
      </c>
      <c r="J285" s="201"/>
      <c r="K285" s="201"/>
      <c r="L285" s="201"/>
      <c r="M285" s="201"/>
      <c r="N285" s="204" t="s">
        <v>7</v>
      </c>
    </row>
    <row r="286" spans="1:14">
      <c r="A286" s="195"/>
      <c r="B286" s="62" t="s">
        <v>8</v>
      </c>
      <c r="C286" s="203" t="s">
        <v>9</v>
      </c>
      <c r="D286" s="203" t="s">
        <v>10</v>
      </c>
      <c r="E286" s="203" t="s">
        <v>11</v>
      </c>
      <c r="F286" s="172" t="s">
        <v>12</v>
      </c>
      <c r="G286" s="203" t="s">
        <v>13</v>
      </c>
      <c r="H286" s="203" t="s">
        <v>14</v>
      </c>
      <c r="I286" s="170" t="s">
        <v>13</v>
      </c>
      <c r="J286" s="203" t="s">
        <v>15</v>
      </c>
      <c r="K286" s="203"/>
      <c r="L286" s="203"/>
      <c r="M286" s="170" t="s">
        <v>12</v>
      </c>
      <c r="N286" s="205"/>
    </row>
    <row r="287" spans="1:14">
      <c r="A287" s="195"/>
      <c r="B287" s="65" t="s">
        <v>16</v>
      </c>
      <c r="C287" s="203"/>
      <c r="D287" s="203"/>
      <c r="E287" s="203"/>
      <c r="F287" s="172" t="s">
        <v>17</v>
      </c>
      <c r="G287" s="203"/>
      <c r="H287" s="203"/>
      <c r="I287" s="39" t="s">
        <v>18</v>
      </c>
      <c r="J287" s="170" t="s">
        <v>9</v>
      </c>
      <c r="K287" s="170" t="s">
        <v>10</v>
      </c>
      <c r="L287" s="170" t="s">
        <v>11</v>
      </c>
      <c r="M287" s="170" t="s">
        <v>17</v>
      </c>
      <c r="N287" s="171" t="s">
        <v>17</v>
      </c>
    </row>
    <row r="288" spans="1:14">
      <c r="A288" s="195"/>
      <c r="B288" s="170" t="s">
        <v>19</v>
      </c>
      <c r="C288" s="23">
        <v>18.329999999999998</v>
      </c>
      <c r="D288" s="23">
        <v>67.3</v>
      </c>
      <c r="E288" s="23">
        <v>186.68</v>
      </c>
      <c r="F288" s="37">
        <f>(D288-E288)/E288*100</f>
        <v>-63.949003642596956</v>
      </c>
      <c r="G288" s="24">
        <v>579</v>
      </c>
      <c r="H288" s="24">
        <v>56315.89</v>
      </c>
      <c r="I288" s="24">
        <v>89</v>
      </c>
      <c r="J288" s="24">
        <v>17.52</v>
      </c>
      <c r="K288" s="24">
        <v>121.26</v>
      </c>
      <c r="L288" s="24">
        <v>175.88</v>
      </c>
      <c r="M288" s="37">
        <f>(K288-L288)/L288*100</f>
        <v>-31.0552649533773</v>
      </c>
      <c r="N288" s="143">
        <f>D288/D327*100</f>
        <v>0.21205974630631344</v>
      </c>
    </row>
    <row r="289" spans="1:14">
      <c r="A289" s="195"/>
      <c r="B289" s="170" t="s">
        <v>20</v>
      </c>
      <c r="C289" s="24">
        <v>1.19</v>
      </c>
      <c r="D289" s="24">
        <v>1.86</v>
      </c>
      <c r="E289" s="24">
        <v>1.56</v>
      </c>
      <c r="F289" s="37">
        <f>(D289-E289)/E289*100</f>
        <v>19.230769230769234</v>
      </c>
      <c r="G289" s="24">
        <v>19</v>
      </c>
      <c r="H289" s="24">
        <v>520</v>
      </c>
      <c r="I289" s="24">
        <v>3</v>
      </c>
      <c r="J289" s="24">
        <v>0.09</v>
      </c>
      <c r="K289" s="24">
        <v>0.42</v>
      </c>
      <c r="L289" s="24">
        <v>41.84</v>
      </c>
      <c r="M289" s="37">
        <f>(K289-L289)/L289*100</f>
        <v>-98.996175908221801</v>
      </c>
      <c r="N289" s="143">
        <f>D289/D328*100</f>
        <v>2.6425612209361161E-2</v>
      </c>
    </row>
    <row r="290" spans="1:14">
      <c r="A290" s="195"/>
      <c r="B290" s="170" t="s">
        <v>21</v>
      </c>
      <c r="C290" s="24"/>
      <c r="D290" s="24">
        <v>9.19</v>
      </c>
      <c r="E290" s="24"/>
      <c r="F290" s="37"/>
      <c r="G290" s="24">
        <v>2</v>
      </c>
      <c r="H290" s="24">
        <v>7711.91</v>
      </c>
      <c r="I290" s="24"/>
      <c r="J290" s="24"/>
      <c r="K290" s="24"/>
      <c r="L290" s="24"/>
      <c r="M290" s="37"/>
      <c r="N290" s="143">
        <f>D290/D329*100</f>
        <v>0.4090825861885406</v>
      </c>
    </row>
    <row r="291" spans="1:14">
      <c r="A291" s="195"/>
      <c r="B291" s="170" t="s">
        <v>22</v>
      </c>
      <c r="C291" s="24"/>
      <c r="D291" s="24"/>
      <c r="E291" s="24">
        <v>1.24</v>
      </c>
      <c r="F291" s="37"/>
      <c r="G291" s="24">
        <v>4</v>
      </c>
      <c r="H291" s="24">
        <v>78</v>
      </c>
      <c r="I291" s="24"/>
      <c r="J291" s="24"/>
      <c r="K291" s="24"/>
      <c r="L291" s="24"/>
      <c r="M291" s="37"/>
      <c r="N291" s="143">
        <f>D291/D330*100</f>
        <v>0</v>
      </c>
    </row>
    <row r="292" spans="1:14">
      <c r="A292" s="195"/>
      <c r="B292" s="170" t="s">
        <v>23</v>
      </c>
      <c r="C292" s="24"/>
      <c r="D292" s="24"/>
      <c r="E292" s="24"/>
      <c r="F292" s="37"/>
      <c r="G292" s="24"/>
      <c r="H292" s="24"/>
      <c r="I292" s="24"/>
      <c r="J292" s="24"/>
      <c r="K292" s="24"/>
      <c r="L292" s="24"/>
      <c r="M292" s="37"/>
      <c r="N292" s="143"/>
    </row>
    <row r="293" spans="1:14">
      <c r="A293" s="195"/>
      <c r="B293" s="170" t="s">
        <v>24</v>
      </c>
      <c r="C293" s="24">
        <v>2.2999999999999998</v>
      </c>
      <c r="D293" s="24">
        <v>9.4700000000000006</v>
      </c>
      <c r="E293" s="24">
        <v>6.28</v>
      </c>
      <c r="F293" s="37">
        <f>(D293-E293)/E293*100</f>
        <v>50.796178343949052</v>
      </c>
      <c r="G293" s="24">
        <v>8</v>
      </c>
      <c r="H293" s="24">
        <v>8712.26</v>
      </c>
      <c r="I293" s="24">
        <v>1</v>
      </c>
      <c r="J293" s="24"/>
      <c r="K293" s="24">
        <v>0.44</v>
      </c>
      <c r="L293" s="24">
        <v>129.99</v>
      </c>
      <c r="M293" s="37">
        <f>(K293-L293)/L293*100</f>
        <v>-99.661512424032622</v>
      </c>
      <c r="N293" s="143">
        <f>D293/D332*100</f>
        <v>0.23084137290782408</v>
      </c>
    </row>
    <row r="294" spans="1:14">
      <c r="A294" s="195"/>
      <c r="B294" s="170" t="s">
        <v>25</v>
      </c>
      <c r="C294" s="26"/>
      <c r="D294" s="26"/>
      <c r="E294" s="26"/>
      <c r="F294" s="37"/>
      <c r="G294" s="26">
        <v>2</v>
      </c>
      <c r="H294" s="26">
        <v>36055.230000000003</v>
      </c>
      <c r="I294" s="26"/>
      <c r="J294" s="26"/>
      <c r="K294" s="26"/>
      <c r="L294" s="26"/>
      <c r="M294" s="37"/>
      <c r="N294" s="143"/>
    </row>
    <row r="295" spans="1:14">
      <c r="A295" s="195"/>
      <c r="B295" s="170" t="s">
        <v>26</v>
      </c>
      <c r="C295" s="24">
        <v>5.78</v>
      </c>
      <c r="D295" s="24">
        <v>26.56</v>
      </c>
      <c r="E295" s="24">
        <v>16.809999999999999</v>
      </c>
      <c r="F295" s="37">
        <f>(D295-E295)/E295*100</f>
        <v>58.001189767995243</v>
      </c>
      <c r="G295" s="24"/>
      <c r="H295" s="24"/>
      <c r="I295" s="24">
        <v>7</v>
      </c>
      <c r="J295" s="24">
        <v>1.68</v>
      </c>
      <c r="K295" s="24">
        <v>8.06</v>
      </c>
      <c r="L295" s="24">
        <v>2.67</v>
      </c>
      <c r="M295" s="37"/>
      <c r="N295" s="143">
        <f>D295/D334*100</f>
        <v>0.23271470017922935</v>
      </c>
    </row>
    <row r="296" spans="1:14">
      <c r="A296" s="195"/>
      <c r="B296" s="170" t="s">
        <v>27</v>
      </c>
      <c r="C296" s="24"/>
      <c r="D296" s="46">
        <v>8.74</v>
      </c>
      <c r="E296" s="24"/>
      <c r="F296" s="37"/>
      <c r="G296" s="46">
        <v>2</v>
      </c>
      <c r="H296" s="46">
        <v>597.77</v>
      </c>
      <c r="I296" s="24"/>
      <c r="J296" s="24"/>
      <c r="K296" s="24"/>
      <c r="L296" s="24"/>
      <c r="M296" s="37"/>
      <c r="N296" s="143">
        <f>D296/D335*100</f>
        <v>0.65329925546017809</v>
      </c>
    </row>
    <row r="297" spans="1:14">
      <c r="A297" s="195"/>
      <c r="B297" s="18" t="s">
        <v>28</v>
      </c>
      <c r="C297" s="46"/>
      <c r="D297" s="46"/>
      <c r="E297" s="46"/>
      <c r="F297" s="37"/>
      <c r="G297" s="46"/>
      <c r="H297" s="46"/>
      <c r="I297" s="46"/>
      <c r="J297" s="46"/>
      <c r="K297" s="46"/>
      <c r="L297" s="46"/>
      <c r="M297" s="37"/>
      <c r="N297" s="143"/>
    </row>
    <row r="298" spans="1:14">
      <c r="A298" s="195"/>
      <c r="B298" s="18" t="s">
        <v>29</v>
      </c>
      <c r="C298" s="46"/>
      <c r="D298" s="46"/>
      <c r="E298" s="46"/>
      <c r="F298" s="37"/>
      <c r="G298" s="46"/>
      <c r="H298" s="46"/>
      <c r="I298" s="46"/>
      <c r="J298" s="46"/>
      <c r="K298" s="46"/>
      <c r="L298" s="46"/>
      <c r="M298" s="37"/>
      <c r="N298" s="143">
        <f>D298/D337*100</f>
        <v>0</v>
      </c>
    </row>
    <row r="299" spans="1:14">
      <c r="A299" s="195"/>
      <c r="B299" s="18" t="s">
        <v>30</v>
      </c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143"/>
    </row>
    <row r="300" spans="1:14" ht="14.25" thickBot="1">
      <c r="A300" s="196"/>
      <c r="B300" s="19" t="s">
        <v>31</v>
      </c>
      <c r="C300" s="20">
        <f>C288+C290+C291+C292+C293+C294+C295+C296</f>
        <v>26.41</v>
      </c>
      <c r="D300" s="20">
        <f t="shared" ref="D300:E300" si="54">D288+D290+D291+D292+D293+D294+D295+D296</f>
        <v>121.25999999999999</v>
      </c>
      <c r="E300" s="20">
        <f t="shared" si="54"/>
        <v>211.01000000000002</v>
      </c>
      <c r="F300" s="20">
        <f>(D300-E300)/E300*100</f>
        <v>-42.533529216624814</v>
      </c>
      <c r="G300" s="20">
        <f t="shared" ref="G300:L300" si="55">G288+G290+G291+G292+G293+G294+G295+G296</f>
        <v>597</v>
      </c>
      <c r="H300" s="20">
        <f t="shared" si="55"/>
        <v>109471.06000000001</v>
      </c>
      <c r="I300" s="20">
        <f t="shared" si="55"/>
        <v>97</v>
      </c>
      <c r="J300" s="20">
        <f t="shared" si="55"/>
        <v>19.2</v>
      </c>
      <c r="K300" s="20">
        <f t="shared" si="55"/>
        <v>129.76</v>
      </c>
      <c r="L300" s="20">
        <f t="shared" si="55"/>
        <v>308.54000000000002</v>
      </c>
      <c r="M300" s="20">
        <f>(K300-L300)/L300*100</f>
        <v>-57.943864652881317</v>
      </c>
      <c r="N300" s="144">
        <f>D300/D339*100</f>
        <v>0.21544478048925864</v>
      </c>
    </row>
    <row r="301" spans="1:14" ht="14.25" thickTop="1">
      <c r="A301" s="195" t="s">
        <v>48</v>
      </c>
      <c r="B301" s="170" t="s">
        <v>19</v>
      </c>
      <c r="C301" s="38">
        <v>57.89</v>
      </c>
      <c r="D301" s="38">
        <v>160.79</v>
      </c>
      <c r="E301" s="38">
        <v>373.87</v>
      </c>
      <c r="F301" s="38">
        <f>(D301-E301)/E301*100</f>
        <v>-56.993072458341132</v>
      </c>
      <c r="G301" s="37">
        <v>911</v>
      </c>
      <c r="H301" s="37">
        <v>72471.62</v>
      </c>
      <c r="I301" s="37">
        <v>229</v>
      </c>
      <c r="J301" s="37">
        <v>15.71</v>
      </c>
      <c r="K301" s="37">
        <v>285.94</v>
      </c>
      <c r="L301" s="37">
        <v>216.34</v>
      </c>
      <c r="M301" s="38">
        <f>(K301-L301)/L301*100</f>
        <v>32.171581769436997</v>
      </c>
      <c r="N301" s="143">
        <f>D301/D327*100</f>
        <v>0.50664318883495008</v>
      </c>
    </row>
    <row r="302" spans="1:14">
      <c r="A302" s="195"/>
      <c r="B302" s="170" t="s">
        <v>20</v>
      </c>
      <c r="C302" s="37">
        <v>7.91</v>
      </c>
      <c r="D302" s="37">
        <v>24.21</v>
      </c>
      <c r="E302" s="37">
        <v>30.18</v>
      </c>
      <c r="F302" s="37">
        <f>(D302-E302)/E302*100</f>
        <v>-19.781312127236578</v>
      </c>
      <c r="G302" s="37">
        <v>256</v>
      </c>
      <c r="H302" s="37">
        <v>5120</v>
      </c>
      <c r="I302" s="37">
        <v>98</v>
      </c>
      <c r="J302" s="37">
        <v>2.88</v>
      </c>
      <c r="K302" s="37">
        <v>73.72</v>
      </c>
      <c r="L302" s="37">
        <v>75.91</v>
      </c>
      <c r="M302" s="37">
        <f>(K302-L302)/L302*100</f>
        <v>-2.8849953892767721</v>
      </c>
      <c r="N302" s="143">
        <f>D302/D328*100</f>
        <v>0.34395917827345901</v>
      </c>
    </row>
    <row r="303" spans="1:14">
      <c r="A303" s="195"/>
      <c r="B303" s="170" t="s">
        <v>21</v>
      </c>
      <c r="C303" s="37">
        <v>0</v>
      </c>
      <c r="D303" s="37">
        <v>0</v>
      </c>
      <c r="E303" s="37">
        <v>0</v>
      </c>
      <c r="F303" s="37"/>
      <c r="G303" s="37"/>
      <c r="H303" s="37"/>
      <c r="I303" s="37">
        <v>0</v>
      </c>
      <c r="J303" s="37">
        <v>0</v>
      </c>
      <c r="K303" s="37">
        <v>0</v>
      </c>
      <c r="L303" s="37">
        <v>0.91</v>
      </c>
      <c r="M303" s="37"/>
      <c r="N303" s="143">
        <f>D303/D329*100</f>
        <v>0</v>
      </c>
    </row>
    <row r="304" spans="1:14">
      <c r="A304" s="195"/>
      <c r="B304" s="170" t="s">
        <v>22</v>
      </c>
      <c r="C304" s="37">
        <v>0</v>
      </c>
      <c r="D304" s="37">
        <v>0</v>
      </c>
      <c r="E304" s="37">
        <v>0.03</v>
      </c>
      <c r="F304" s="37">
        <f>(D304-E304)/E304*100</f>
        <v>-100</v>
      </c>
      <c r="G304" s="37"/>
      <c r="H304" s="37"/>
      <c r="I304" s="37">
        <v>0</v>
      </c>
      <c r="J304" s="37">
        <v>0</v>
      </c>
      <c r="K304" s="37">
        <v>7.0000000000000007E-2</v>
      </c>
      <c r="L304" s="37"/>
      <c r="M304" s="37"/>
      <c r="N304" s="143">
        <f>D304/D330*100</f>
        <v>0</v>
      </c>
    </row>
    <row r="305" spans="1:14">
      <c r="A305" s="195"/>
      <c r="B305" s="170" t="s">
        <v>23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143"/>
    </row>
    <row r="306" spans="1:14">
      <c r="A306" s="195"/>
      <c r="B306" s="170" t="s">
        <v>24</v>
      </c>
      <c r="C306" s="37">
        <v>5.4</v>
      </c>
      <c r="D306" s="37">
        <v>19.3</v>
      </c>
      <c r="E306" s="37">
        <v>8.02</v>
      </c>
      <c r="F306" s="37">
        <f>(D306-E306)/E306*100</f>
        <v>140.64837905236908</v>
      </c>
      <c r="G306" s="37">
        <v>443</v>
      </c>
      <c r="H306" s="37">
        <v>44206.3</v>
      </c>
      <c r="I306" s="37">
        <v>1</v>
      </c>
      <c r="J306" s="37">
        <v>0.56000000000000005</v>
      </c>
      <c r="K306" s="37">
        <v>0.87</v>
      </c>
      <c r="L306" s="37"/>
      <c r="M306" s="37"/>
      <c r="N306" s="143">
        <f>D306/D332*100</f>
        <v>0.47045813063579772</v>
      </c>
    </row>
    <row r="307" spans="1:14">
      <c r="A307" s="195"/>
      <c r="B307" s="170" t="s">
        <v>25</v>
      </c>
      <c r="C307" s="39"/>
      <c r="D307" s="39"/>
      <c r="E307" s="39"/>
      <c r="F307" s="37"/>
      <c r="G307" s="39"/>
      <c r="H307" s="39"/>
      <c r="I307" s="39"/>
      <c r="J307" s="39"/>
      <c r="K307" s="39"/>
      <c r="L307" s="39"/>
      <c r="M307" s="37"/>
      <c r="N307" s="143"/>
    </row>
    <row r="308" spans="1:14">
      <c r="A308" s="195"/>
      <c r="B308" s="170" t="s">
        <v>26</v>
      </c>
      <c r="C308" s="37">
        <v>0.13</v>
      </c>
      <c r="D308" s="37">
        <v>0.15</v>
      </c>
      <c r="E308" s="37">
        <v>0.78</v>
      </c>
      <c r="F308" s="37">
        <f>(D308-E308)/E308*100</f>
        <v>-80.769230769230774</v>
      </c>
      <c r="G308" s="37">
        <v>23</v>
      </c>
      <c r="H308" s="37">
        <v>1327.38</v>
      </c>
      <c r="I308" s="37"/>
      <c r="J308" s="37"/>
      <c r="K308" s="37"/>
      <c r="L308" s="37">
        <v>30.34</v>
      </c>
      <c r="M308" s="37"/>
      <c r="N308" s="143">
        <f>D308/D334*100</f>
        <v>1.3142772976989609E-3</v>
      </c>
    </row>
    <row r="309" spans="1:14">
      <c r="A309" s="195"/>
      <c r="B309" s="170" t="s">
        <v>27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143"/>
    </row>
    <row r="310" spans="1:14">
      <c r="A310" s="195"/>
      <c r="B310" s="18" t="s">
        <v>28</v>
      </c>
      <c r="C310" s="40"/>
      <c r="D310" s="40"/>
      <c r="E310" s="40"/>
      <c r="F310" s="37"/>
      <c r="G310" s="40"/>
      <c r="H310" s="40"/>
      <c r="I310" s="40"/>
      <c r="J310" s="40"/>
      <c r="K310" s="40"/>
      <c r="L310" s="40"/>
      <c r="M310" s="37"/>
      <c r="N310" s="143"/>
    </row>
    <row r="311" spans="1:14">
      <c r="A311" s="195"/>
      <c r="B311" s="18" t="s">
        <v>29</v>
      </c>
      <c r="C311" s="40"/>
      <c r="D311" s="40"/>
      <c r="E311" s="40"/>
      <c r="F311" s="37"/>
      <c r="G311" s="40"/>
      <c r="H311" s="40"/>
      <c r="I311" s="40"/>
      <c r="J311" s="40"/>
      <c r="K311" s="40"/>
      <c r="L311" s="40"/>
      <c r="M311" s="37"/>
      <c r="N311" s="143"/>
    </row>
    <row r="312" spans="1:14">
      <c r="A312" s="195"/>
      <c r="B312" s="18" t="s">
        <v>30</v>
      </c>
      <c r="C312" s="40"/>
      <c r="D312" s="40"/>
      <c r="E312" s="40"/>
      <c r="F312" s="37"/>
      <c r="G312" s="40"/>
      <c r="H312" s="40"/>
      <c r="I312" s="40"/>
      <c r="J312" s="40"/>
      <c r="K312" s="40"/>
      <c r="L312" s="40"/>
      <c r="M312" s="37"/>
      <c r="N312" s="143"/>
    </row>
    <row r="313" spans="1:14" ht="14.25" thickBot="1">
      <c r="A313" s="196"/>
      <c r="B313" s="19" t="s">
        <v>31</v>
      </c>
      <c r="C313" s="20">
        <f>C301+C303+C304+C305+C306+C307+C308+C309</f>
        <v>63.42</v>
      </c>
      <c r="D313" s="20">
        <f t="shared" ref="D313:E313" si="56">D301+D303+D304+D305+D306+D307+D308+D309</f>
        <v>180.24</v>
      </c>
      <c r="E313" s="20">
        <f t="shared" si="56"/>
        <v>382.69999999999993</v>
      </c>
      <c r="F313" s="20">
        <f>(D313-E313)/E313*100</f>
        <v>-52.903057224980387</v>
      </c>
      <c r="G313" s="20">
        <f t="shared" ref="G313:L313" si="57">G301+G303+G304+G305+G306+G307+G308+G309</f>
        <v>1377</v>
      </c>
      <c r="H313" s="20">
        <f t="shared" si="57"/>
        <v>118005.3</v>
      </c>
      <c r="I313" s="20">
        <f t="shared" si="57"/>
        <v>230</v>
      </c>
      <c r="J313" s="20">
        <f t="shared" si="57"/>
        <v>16.27</v>
      </c>
      <c r="K313" s="20">
        <f t="shared" si="57"/>
        <v>286.88</v>
      </c>
      <c r="L313" s="20">
        <f t="shared" si="57"/>
        <v>247.59</v>
      </c>
      <c r="M313" s="20">
        <f>(K313-L313)/L313*100</f>
        <v>15.868976937679225</v>
      </c>
      <c r="N313" s="144">
        <f>D313/D339*100</f>
        <v>0.32023558663519691</v>
      </c>
    </row>
    <row r="314" spans="1:14" ht="14.25" thickTop="1">
      <c r="A314" s="195" t="s">
        <v>95</v>
      </c>
      <c r="B314" s="170" t="s">
        <v>19</v>
      </c>
      <c r="C314" s="38">
        <v>25.04</v>
      </c>
      <c r="D314" s="38">
        <v>41.57</v>
      </c>
      <c r="E314" s="38">
        <v>0</v>
      </c>
      <c r="F314" s="38" t="e">
        <f>(D314-E314)/E314*100</f>
        <v>#DIV/0!</v>
      </c>
      <c r="G314" s="37">
        <v>268</v>
      </c>
      <c r="H314" s="37">
        <v>37346.83</v>
      </c>
      <c r="I314" s="37">
        <v>0</v>
      </c>
      <c r="J314" s="37">
        <v>2.91</v>
      </c>
      <c r="K314" s="37">
        <v>3.97</v>
      </c>
      <c r="L314" s="37"/>
      <c r="M314" s="38" t="e">
        <f>(K314-L314)/L314*100</f>
        <v>#DIV/0!</v>
      </c>
      <c r="N314" s="143" t="e">
        <f>D314/D340*100</f>
        <v>#DIV/0!</v>
      </c>
    </row>
    <row r="315" spans="1:14">
      <c r="A315" s="195"/>
      <c r="B315" s="170" t="s">
        <v>20</v>
      </c>
      <c r="C315" s="37">
        <v>0.64000000000000057</v>
      </c>
      <c r="D315" s="37">
        <v>1.6300000000000026</v>
      </c>
      <c r="E315" s="37">
        <v>0</v>
      </c>
      <c r="F315" s="37" t="e">
        <f>(D315-E315)/E315*100</f>
        <v>#DIV/0!</v>
      </c>
      <c r="G315" s="37">
        <v>16</v>
      </c>
      <c r="H315" s="37">
        <v>320</v>
      </c>
      <c r="I315" s="37">
        <v>0</v>
      </c>
      <c r="J315" s="37">
        <v>0</v>
      </c>
      <c r="K315" s="37">
        <v>0</v>
      </c>
      <c r="L315" s="37"/>
      <c r="M315" s="37" t="e">
        <f>(K315-L315)/L315*100</f>
        <v>#DIV/0!</v>
      </c>
      <c r="N315" s="143" t="e">
        <f>D315/D341*100</f>
        <v>#DIV/0!</v>
      </c>
    </row>
    <row r="316" spans="1:14">
      <c r="A316" s="195"/>
      <c r="B316" s="170" t="s">
        <v>21</v>
      </c>
      <c r="C316" s="37"/>
      <c r="D316" s="37"/>
      <c r="E316" s="37">
        <v>0</v>
      </c>
      <c r="F316" s="37" t="e">
        <f>(D316-E316)/E316*100</f>
        <v>#DIV/0!</v>
      </c>
      <c r="G316" s="37"/>
      <c r="H316" s="37"/>
      <c r="I316" s="37">
        <v>0</v>
      </c>
      <c r="J316" s="37">
        <v>0</v>
      </c>
      <c r="K316" s="37">
        <v>0</v>
      </c>
      <c r="L316" s="37"/>
      <c r="M316" s="37"/>
      <c r="N316" s="143" t="e">
        <f>D316/D342*100</f>
        <v>#DIV/0!</v>
      </c>
    </row>
    <row r="317" spans="1:14">
      <c r="A317" s="195"/>
      <c r="B317" s="170" t="s">
        <v>22</v>
      </c>
      <c r="C317" s="37">
        <v>0.01</v>
      </c>
      <c r="D317" s="37">
        <v>0.03</v>
      </c>
      <c r="E317" s="37">
        <v>0</v>
      </c>
      <c r="F317" s="37" t="e">
        <f>(D317-E317)/E317*100</f>
        <v>#DIV/0!</v>
      </c>
      <c r="G317" s="37">
        <v>8</v>
      </c>
      <c r="H317" s="37">
        <v>314.8</v>
      </c>
      <c r="I317" s="37">
        <v>0</v>
      </c>
      <c r="J317" s="37">
        <v>0</v>
      </c>
      <c r="K317" s="37">
        <v>0</v>
      </c>
      <c r="L317" s="37"/>
      <c r="M317" s="37"/>
      <c r="N317" s="143" t="e">
        <f>D317/D343*100</f>
        <v>#DIV/0!</v>
      </c>
    </row>
    <row r="318" spans="1:14">
      <c r="A318" s="195"/>
      <c r="B318" s="170" t="s">
        <v>23</v>
      </c>
      <c r="C318" s="37"/>
      <c r="D318" s="37"/>
      <c r="E318" s="37">
        <v>0</v>
      </c>
      <c r="F318" s="37"/>
      <c r="G318" s="37"/>
      <c r="H318" s="37"/>
      <c r="I318" s="37">
        <v>0</v>
      </c>
      <c r="J318" s="37">
        <v>0</v>
      </c>
      <c r="K318" s="37">
        <v>0</v>
      </c>
      <c r="L318" s="37"/>
      <c r="M318" s="37"/>
      <c r="N318" s="143"/>
    </row>
    <row r="319" spans="1:14">
      <c r="A319" s="195"/>
      <c r="B319" s="170" t="s">
        <v>24</v>
      </c>
      <c r="C319" s="37">
        <v>0.68</v>
      </c>
      <c r="D319" s="37">
        <v>3.2800000000000002</v>
      </c>
      <c r="E319" s="37">
        <v>0</v>
      </c>
      <c r="F319" s="37" t="e">
        <f>(D319-E319)/E319*100</f>
        <v>#DIV/0!</v>
      </c>
      <c r="G319" s="37">
        <v>42</v>
      </c>
      <c r="H319" s="37">
        <v>11650</v>
      </c>
      <c r="I319" s="37">
        <v>0</v>
      </c>
      <c r="J319" s="37">
        <v>7.0000000000000007E-2</v>
      </c>
      <c r="K319" s="37">
        <v>0.24000000000000002</v>
      </c>
      <c r="L319" s="37"/>
      <c r="M319" s="37"/>
      <c r="N319" s="143" t="e">
        <f>D319/D345*100</f>
        <v>#DIV/0!</v>
      </c>
    </row>
    <row r="320" spans="1:14">
      <c r="A320" s="195"/>
      <c r="B320" s="170" t="s">
        <v>25</v>
      </c>
      <c r="C320" s="39"/>
      <c r="D320" s="39"/>
      <c r="E320" s="39">
        <v>0</v>
      </c>
      <c r="F320" s="37"/>
      <c r="G320" s="39"/>
      <c r="H320" s="39"/>
      <c r="I320" s="39">
        <v>0</v>
      </c>
      <c r="J320" s="39">
        <v>0</v>
      </c>
      <c r="K320" s="39">
        <v>0</v>
      </c>
      <c r="L320" s="39"/>
      <c r="M320" s="37"/>
      <c r="N320" s="143"/>
    </row>
    <row r="321" spans="1:14">
      <c r="A321" s="195"/>
      <c r="B321" s="170" t="s">
        <v>26</v>
      </c>
      <c r="C321" s="37">
        <v>0.82</v>
      </c>
      <c r="D321" s="37">
        <v>1.28</v>
      </c>
      <c r="E321" s="37">
        <v>0</v>
      </c>
      <c r="F321" s="37" t="e">
        <f>(D321-E321)/E321*100</f>
        <v>#DIV/0!</v>
      </c>
      <c r="G321" s="37">
        <v>58</v>
      </c>
      <c r="H321" s="37">
        <v>5068.3999999999996</v>
      </c>
      <c r="I321" s="37">
        <v>0</v>
      </c>
      <c r="J321" s="37">
        <v>0.06</v>
      </c>
      <c r="K321" s="37">
        <v>0.09</v>
      </c>
      <c r="L321" s="37"/>
      <c r="M321" s="37"/>
      <c r="N321" s="143" t="e">
        <f>D321/D347*100</f>
        <v>#DIV/0!</v>
      </c>
    </row>
    <row r="322" spans="1:14">
      <c r="A322" s="195"/>
      <c r="B322" s="170" t="s">
        <v>27</v>
      </c>
      <c r="C322" s="37">
        <v>0</v>
      </c>
      <c r="D322" s="37">
        <v>0</v>
      </c>
      <c r="E322" s="37">
        <v>0</v>
      </c>
      <c r="F322" s="37"/>
      <c r="G322" s="37"/>
      <c r="H322" s="37"/>
      <c r="I322" s="37">
        <v>0</v>
      </c>
      <c r="J322" s="37">
        <v>0</v>
      </c>
      <c r="K322" s="37">
        <v>0</v>
      </c>
      <c r="L322" s="37"/>
      <c r="M322" s="37"/>
      <c r="N322" s="143"/>
    </row>
    <row r="323" spans="1:14">
      <c r="A323" s="195"/>
      <c r="B323" s="18" t="s">
        <v>28</v>
      </c>
      <c r="C323" s="40"/>
      <c r="D323" s="40"/>
      <c r="E323" s="40">
        <v>0</v>
      </c>
      <c r="F323" s="37"/>
      <c r="G323" s="40"/>
      <c r="H323" s="40"/>
      <c r="I323" s="40">
        <v>0</v>
      </c>
      <c r="J323" s="40">
        <v>0</v>
      </c>
      <c r="K323" s="40">
        <v>0</v>
      </c>
      <c r="L323" s="40"/>
      <c r="M323" s="37"/>
      <c r="N323" s="143"/>
    </row>
    <row r="324" spans="1:14">
      <c r="A324" s="195"/>
      <c r="B324" s="18" t="s">
        <v>29</v>
      </c>
      <c r="C324" s="40"/>
      <c r="D324" s="40"/>
      <c r="E324" s="40">
        <v>0</v>
      </c>
      <c r="F324" s="37"/>
      <c r="G324" s="40"/>
      <c r="H324" s="40"/>
      <c r="I324" s="40">
        <v>0</v>
      </c>
      <c r="J324" s="40">
        <v>0</v>
      </c>
      <c r="K324" s="40">
        <v>0</v>
      </c>
      <c r="L324" s="40"/>
      <c r="M324" s="37"/>
      <c r="N324" s="143"/>
    </row>
    <row r="325" spans="1:14">
      <c r="A325" s="195"/>
      <c r="B325" s="18" t="s">
        <v>30</v>
      </c>
      <c r="C325" s="40"/>
      <c r="D325" s="40"/>
      <c r="E325" s="40">
        <v>0</v>
      </c>
      <c r="F325" s="37"/>
      <c r="G325" s="40"/>
      <c r="H325" s="40"/>
      <c r="I325" s="40">
        <v>0</v>
      </c>
      <c r="J325" s="40">
        <v>0</v>
      </c>
      <c r="K325" s="40">
        <v>0</v>
      </c>
      <c r="L325" s="40"/>
      <c r="M325" s="37"/>
      <c r="N325" s="143"/>
    </row>
    <row r="326" spans="1:14" ht="14.25" thickBot="1">
      <c r="A326" s="196"/>
      <c r="B326" s="19" t="s">
        <v>31</v>
      </c>
      <c r="C326" s="20">
        <f>C314+C316+C317+C318+C319+C320+C321+C322</f>
        <v>26.55</v>
      </c>
      <c r="D326" s="20">
        <f t="shared" ref="D326:E326" si="58">D314+D316+D317+D318+D319+D320+D321+D322</f>
        <v>46.160000000000004</v>
      </c>
      <c r="E326" s="20">
        <f t="shared" si="58"/>
        <v>0</v>
      </c>
      <c r="F326" s="20" t="e">
        <f t="shared" ref="F326:F339" si="59">(D326-E326)/E326*100</f>
        <v>#DIV/0!</v>
      </c>
      <c r="G326" s="20">
        <f t="shared" ref="G326:L326" si="60">G314+G316+G317+G318+G319+G320+G321+G322</f>
        <v>376</v>
      </c>
      <c r="H326" s="20">
        <f t="shared" si="60"/>
        <v>54380.030000000006</v>
      </c>
      <c r="I326" s="20">
        <f t="shared" si="60"/>
        <v>0</v>
      </c>
      <c r="J326" s="20">
        <f t="shared" si="60"/>
        <v>3.04</v>
      </c>
      <c r="K326" s="20">
        <f t="shared" si="60"/>
        <v>4.3</v>
      </c>
      <c r="L326" s="20">
        <f t="shared" si="60"/>
        <v>0</v>
      </c>
      <c r="M326" s="20" t="e">
        <f>(K326-L326)/L326*100</f>
        <v>#DIV/0!</v>
      </c>
      <c r="N326" s="144" t="e">
        <f>D326/D352*100</f>
        <v>#DIV/0!</v>
      </c>
    </row>
    <row r="327" spans="1:14" ht="14.25" thickTop="1">
      <c r="A327" s="206" t="s">
        <v>49</v>
      </c>
      <c r="B327" s="170" t="s">
        <v>19</v>
      </c>
      <c r="C327" s="37">
        <f t="shared" ref="C327:C338" si="61">C6+C19+C32+C53+C66+C79+C100+C113+C126+C147+C160+C173+C194+C207+C220+C241+C254+C267+C288+C301+C314</f>
        <v>6847.1346469999971</v>
      </c>
      <c r="D327" s="37">
        <f t="shared" ref="D327:E327" si="62">D6+D19+D32+D53+D66+D79+D100+D113+D126+D147+D160+D173+D194+D207+D220+D241+D254+D267+D288+D301+D314</f>
        <v>31736.339014000008</v>
      </c>
      <c r="E327" s="37">
        <f t="shared" si="62"/>
        <v>39149.349000000017</v>
      </c>
      <c r="F327" s="140">
        <f t="shared" si="59"/>
        <v>-18.935206268691733</v>
      </c>
      <c r="G327" s="37">
        <f t="shared" ref="G327:G338" si="63">G6+G19+G32+G53+G66+G79+G100+G113+G126+G147+G160+G173+G194+G207+G220+G241+G254+G267+G288+G301+G314</f>
        <v>220346</v>
      </c>
      <c r="H327" s="37">
        <f>H6+H19+H32+H53+H66+H79+H100+H113+H126+H147+H160+H173+H194+H207+H220+H241+H254+H267+H288+H301+H314</f>
        <v>21569960.638787992</v>
      </c>
      <c r="I327" s="37">
        <f t="shared" ref="I327:K327" si="64">I6+I19+I32+I53+I66+I79+I100+I113+I126+I147+I160+I173+I194+I207+I220+I241+I254+I267+I288+I301+I314</f>
        <v>31723</v>
      </c>
      <c r="J327" s="37">
        <f t="shared" si="64"/>
        <v>3834.114834</v>
      </c>
      <c r="K327" s="37">
        <f t="shared" si="64"/>
        <v>21857.505711000002</v>
      </c>
      <c r="L327" s="37">
        <f t="shared" ref="L327:L338" si="65">L6+L19+L32+L53+L66+L79+L100+L113+L126+L147+L160+L173+L194+L207+L220+L241+L254+L267+L288+L301+L314</f>
        <v>18387.135544999997</v>
      </c>
      <c r="M327" s="38">
        <f t="shared" ref="M327:M339" si="66">(K327-L327)/L327*100</f>
        <v>18.873903210789674</v>
      </c>
      <c r="N327" s="143">
        <f>D327/D339*100</f>
        <v>56.38651321461262</v>
      </c>
    </row>
    <row r="328" spans="1:14">
      <c r="A328" s="198"/>
      <c r="B328" s="170" t="s">
        <v>20</v>
      </c>
      <c r="C328" s="37">
        <f t="shared" si="61"/>
        <v>1436.7682890000008</v>
      </c>
      <c r="D328" s="37">
        <f t="shared" ref="D328:E328" si="67">D7+D20+D33+D54+D67+D80+D101+D114+D127+D148+D161+D174+D195+D208+D221+D242+D255+D268+D289+D302+D315</f>
        <v>7038.6259560000008</v>
      </c>
      <c r="E328" s="37">
        <f t="shared" si="67"/>
        <v>8306.4985019999986</v>
      </c>
      <c r="F328" s="141">
        <f t="shared" si="59"/>
        <v>-15.26362215914113</v>
      </c>
      <c r="G328" s="37">
        <f t="shared" si="63"/>
        <v>85902</v>
      </c>
      <c r="H328" s="37">
        <f t="shared" ref="H328:K328" si="68">H7+H20+H33+H54+H67+H80+H101+H114+H127+H148+H161+H174+H195+H208+H221+H242+H255+H268+H289+H302+H315</f>
        <v>1300035.7620000001</v>
      </c>
      <c r="I328" s="37">
        <f t="shared" si="68"/>
        <v>13234</v>
      </c>
      <c r="J328" s="37">
        <f t="shared" si="68"/>
        <v>1076.933239</v>
      </c>
      <c r="K328" s="37">
        <f t="shared" si="68"/>
        <v>6320.8590170000007</v>
      </c>
      <c r="L328" s="37">
        <f t="shared" si="65"/>
        <v>5841.7301749999997</v>
      </c>
      <c r="M328" s="37">
        <f t="shared" si="66"/>
        <v>8.2018310953569671</v>
      </c>
      <c r="N328" s="143">
        <f>D328/D339*100</f>
        <v>12.505650866208301</v>
      </c>
    </row>
    <row r="329" spans="1:14">
      <c r="A329" s="198"/>
      <c r="B329" s="170" t="s">
        <v>21</v>
      </c>
      <c r="C329" s="37">
        <f t="shared" si="61"/>
        <v>163.300253</v>
      </c>
      <c r="D329" s="37">
        <f t="shared" ref="D329:E329" si="69">D8+D21+D34+D55+D68+D81+D102+D115+D128+D149+D162+D175+D196+D209+D222+D243+D256+D269+D290+D303+D316</f>
        <v>2246.4901490000002</v>
      </c>
      <c r="E329" s="37">
        <f t="shared" si="69"/>
        <v>1337.1008359999996</v>
      </c>
      <c r="F329" s="141">
        <f t="shared" si="59"/>
        <v>68.01202186968051</v>
      </c>
      <c r="G329" s="37">
        <f t="shared" si="63"/>
        <v>1425</v>
      </c>
      <c r="H329" s="37">
        <f t="shared" ref="H329:K329" si="70">H8+H21+H34+H55+H68+H81+H102+H115+H128+H149+H162+H175+H196+H209+H222+H243+H256+H269+H290+H303+H316</f>
        <v>2257502.777177</v>
      </c>
      <c r="I329" s="37">
        <f t="shared" si="70"/>
        <v>182</v>
      </c>
      <c r="J329" s="37">
        <f t="shared" si="70"/>
        <v>1144.6977629999999</v>
      </c>
      <c r="K329" s="37">
        <f t="shared" si="70"/>
        <v>2382.193683</v>
      </c>
      <c r="L329" s="37">
        <f t="shared" si="65"/>
        <v>1086.249307</v>
      </c>
      <c r="M329" s="37">
        <f t="shared" si="66"/>
        <v>119.30450658506149</v>
      </c>
      <c r="N329" s="143">
        <f>D329/D339*100</f>
        <v>3.9913786658633263</v>
      </c>
    </row>
    <row r="330" spans="1:14">
      <c r="A330" s="198"/>
      <c r="B330" s="170" t="s">
        <v>22</v>
      </c>
      <c r="C330" s="37">
        <f t="shared" si="61"/>
        <v>124.48931200000001</v>
      </c>
      <c r="D330" s="37">
        <f t="shared" ref="D330:E330" si="71">D9+D22+D35+D56+D69+D82+D103+D116+D129+D150+D163+D176+D197+D210+D223+D244+D257+D270+D291+D304+D317</f>
        <v>564.79813799999988</v>
      </c>
      <c r="E330" s="37">
        <f t="shared" si="71"/>
        <v>541.23951699999986</v>
      </c>
      <c r="F330" s="141">
        <f t="shared" si="59"/>
        <v>4.3527163594006426</v>
      </c>
      <c r="G330" s="37">
        <f t="shared" si="63"/>
        <v>25918</v>
      </c>
      <c r="H330" s="37">
        <f t="shared" ref="H330:K330" si="72">H9+H22+H35+H56+H69+H82+H103+H116+H129+H150+H163+H176+H197+H210+H223+H244+H257+H270+H291+H304+H317</f>
        <v>2640077.3984999997</v>
      </c>
      <c r="I330" s="37">
        <f t="shared" si="72"/>
        <v>2111</v>
      </c>
      <c r="J330" s="37">
        <f t="shared" si="72"/>
        <v>27.209362000000002</v>
      </c>
      <c r="K330" s="37">
        <f t="shared" si="72"/>
        <v>286.56501300000002</v>
      </c>
      <c r="L330" s="37">
        <f t="shared" si="65"/>
        <v>304.75335899999993</v>
      </c>
      <c r="M330" s="37">
        <f t="shared" si="66"/>
        <v>-5.9682183847561516</v>
      </c>
      <c r="N330" s="143">
        <f>D330/D339*100</f>
        <v>1.0034868123218867</v>
      </c>
    </row>
    <row r="331" spans="1:14">
      <c r="A331" s="198"/>
      <c r="B331" s="170" t="s">
        <v>23</v>
      </c>
      <c r="C331" s="37">
        <f t="shared" si="61"/>
        <v>20.474552999999997</v>
      </c>
      <c r="D331" s="37">
        <f t="shared" ref="D331:E331" si="73">D10+D23+D36+D57+D70+D83+D104+D117+D130+D151+D164+D177+D198+D211+D224+D245+D258+D271+D292+D305+D318</f>
        <v>163.17495599999998</v>
      </c>
      <c r="E331" s="37">
        <f t="shared" si="73"/>
        <v>132.83430200000001</v>
      </c>
      <c r="F331" s="141">
        <f t="shared" si="59"/>
        <v>22.840978228650584</v>
      </c>
      <c r="G331" s="37">
        <f t="shared" si="63"/>
        <v>2961</v>
      </c>
      <c r="H331" s="37">
        <f t="shared" ref="H331:K331" si="74">H10+H23+H36+H57+H70+H83+H104+H117+H130+H151+H164+H177+H198+H211+H224+H245+H258+H271+H292+H305+H318</f>
        <v>557679.14981999993</v>
      </c>
      <c r="I331" s="37">
        <f t="shared" si="74"/>
        <v>19</v>
      </c>
      <c r="J331" s="37">
        <f t="shared" si="74"/>
        <v>0.55022000000000004</v>
      </c>
      <c r="K331" s="37">
        <f t="shared" si="74"/>
        <v>34.634262</v>
      </c>
      <c r="L331" s="37">
        <f t="shared" si="65"/>
        <v>33.234158000000001</v>
      </c>
      <c r="M331" s="37">
        <f t="shared" si="66"/>
        <v>4.2128463131215748</v>
      </c>
      <c r="N331" s="143">
        <f>D331/D339*100</f>
        <v>0.28991582200861316</v>
      </c>
    </row>
    <row r="332" spans="1:14">
      <c r="A332" s="198"/>
      <c r="B332" s="170" t="s">
        <v>24</v>
      </c>
      <c r="C332" s="37">
        <f t="shared" si="61"/>
        <v>744.97817699999985</v>
      </c>
      <c r="D332" s="37">
        <f t="shared" ref="D332:E332" si="75">D11+D24+D37+D58+D71+D84+D105+D118+D131+D152+D165+D178+D199+D212+D225+D246+D259+D272+D293+D306+D319</f>
        <v>4102.384196</v>
      </c>
      <c r="E332" s="37">
        <f t="shared" si="75"/>
        <v>3141.4725990000002</v>
      </c>
      <c r="F332" s="141">
        <f t="shared" si="59"/>
        <v>30.587935011939276</v>
      </c>
      <c r="G332" s="37">
        <f t="shared" si="63"/>
        <v>8252</v>
      </c>
      <c r="H332" s="37">
        <f t="shared" ref="H332:K332" si="76">H11+H24+H37+H58+H71+H84+H105+H118+H131+H152+H165+H178+H199+H212+H225+H246+H259+H272+H293+H306+H319</f>
        <v>3419815.5077559995</v>
      </c>
      <c r="I332" s="37">
        <f t="shared" si="76"/>
        <v>937</v>
      </c>
      <c r="J332" s="37">
        <f t="shared" si="76"/>
        <v>216.47494500000002</v>
      </c>
      <c r="K332" s="37">
        <f t="shared" si="76"/>
        <v>1348.627622</v>
      </c>
      <c r="L332" s="37">
        <f t="shared" si="65"/>
        <v>1044.992898</v>
      </c>
      <c r="M332" s="37">
        <f t="shared" si="66"/>
        <v>29.056151920374106</v>
      </c>
      <c r="N332" s="143">
        <f>D332/D339*100</f>
        <v>7.288778348918223</v>
      </c>
    </row>
    <row r="333" spans="1:14">
      <c r="A333" s="198"/>
      <c r="B333" s="170" t="s">
        <v>25</v>
      </c>
      <c r="C333" s="37">
        <f t="shared" si="61"/>
        <v>1018.9128000000001</v>
      </c>
      <c r="D333" s="37">
        <f t="shared" ref="D333:E333" si="77">D12+D25+D38+D59+D72+D85+D106+D119+D132+D153+D166+D179+D200+D213+D226+D247+D260+D273+D294+D307+D320</f>
        <v>4719.4356739999994</v>
      </c>
      <c r="E333" s="37">
        <f t="shared" si="77"/>
        <v>3118.3729999999996</v>
      </c>
      <c r="F333" s="141">
        <f t="shared" si="59"/>
        <v>51.342885344376697</v>
      </c>
      <c r="G333" s="37">
        <f t="shared" si="63"/>
        <v>1025</v>
      </c>
      <c r="H333" s="37">
        <f t="shared" ref="H333:K333" si="78">H12+H25+H38+H59+H72+H85+H106+H119+H132+H153+H166+H179+H200+H213+H226+H247+H260+H273+H294+H307+H320</f>
        <v>120856.721579</v>
      </c>
      <c r="I333" s="37">
        <f t="shared" si="78"/>
        <v>4732</v>
      </c>
      <c r="J333" s="37">
        <f t="shared" si="78"/>
        <v>228.68697499999999</v>
      </c>
      <c r="K333" s="37">
        <f t="shared" si="78"/>
        <v>1613.0194749999998</v>
      </c>
      <c r="L333" s="37">
        <f t="shared" si="65"/>
        <v>796.73209999999995</v>
      </c>
      <c r="M333" s="37">
        <f t="shared" si="66"/>
        <v>102.45443543695552</v>
      </c>
      <c r="N333" s="143">
        <f>D333/D339*100</f>
        <v>8.385104591935562</v>
      </c>
    </row>
    <row r="334" spans="1:14">
      <c r="A334" s="198"/>
      <c r="B334" s="170" t="s">
        <v>26</v>
      </c>
      <c r="C334" s="37">
        <f t="shared" si="61"/>
        <v>882.77289200000178</v>
      </c>
      <c r="D334" s="37">
        <f t="shared" ref="D334:E334" si="79">D13+D26+D39+D60+D73+D86+D107+D120+D133+D154+D167+D180+D201+D214+D227+D248+D261+D274+D295+D308+D321</f>
        <v>11413.116566999997</v>
      </c>
      <c r="E334" s="37">
        <f t="shared" si="79"/>
        <v>10120.657748000003</v>
      </c>
      <c r="F334" s="141">
        <f t="shared" si="59"/>
        <v>12.770502186534305</v>
      </c>
      <c r="G334" s="37">
        <f t="shared" si="63"/>
        <v>268889</v>
      </c>
      <c r="H334" s="37">
        <f t="shared" ref="H334:K334" si="80">H13+H26+H39+H60+H73+H86+H107+H120+H133+H154+H167+H180+H201+H214+H227+H248+H261+H274+H295+H308+H321</f>
        <v>70630614.436560288</v>
      </c>
      <c r="I334" s="37">
        <f t="shared" si="80"/>
        <v>31075</v>
      </c>
      <c r="J334" s="37">
        <f t="shared" si="80"/>
        <v>289.39657299999953</v>
      </c>
      <c r="K334" s="37">
        <f t="shared" si="80"/>
        <v>4348.1754520000013</v>
      </c>
      <c r="L334" s="37">
        <f t="shared" si="65"/>
        <v>1228.1776919999998</v>
      </c>
      <c r="M334" s="37">
        <f t="shared" si="66"/>
        <v>254.03471992064178</v>
      </c>
      <c r="N334" s="143">
        <f>D334/D339*100</f>
        <v>20.277885481408838</v>
      </c>
    </row>
    <row r="335" spans="1:14">
      <c r="A335" s="198"/>
      <c r="B335" s="170" t="s">
        <v>27</v>
      </c>
      <c r="C335" s="37">
        <f t="shared" si="61"/>
        <v>355.27608199999997</v>
      </c>
      <c r="D335" s="37">
        <f t="shared" ref="D335:E335" si="81">D14+D27+D40+D61+D74+D87+D108+D121+D134+D155+D168+D181+D202+D215+D228+D249+D262+D275+D296+D309+D322</f>
        <v>1337.8248830000002</v>
      </c>
      <c r="E335" s="37">
        <f t="shared" si="81"/>
        <v>1689.329011</v>
      </c>
      <c r="F335" s="141">
        <f t="shared" si="59"/>
        <v>-20.807322061670309</v>
      </c>
      <c r="G335" s="37">
        <f t="shared" si="63"/>
        <v>9121</v>
      </c>
      <c r="H335" s="37">
        <f>H14+H27+H40+H61+H74+H87+H108+H121+H134+H155+H168+H181+H202+H215+H228+H249+H262+H275+H296+H309+H322</f>
        <v>175812.433918</v>
      </c>
      <c r="I335" s="37">
        <f t="shared" ref="I335:K335" si="82">I14+I27+I40+I61+I74+I87+I108+I121+I134+I155+I168+I181+I202+I215+I228+I249+I262+I275+I296+I309+I322</f>
        <v>152</v>
      </c>
      <c r="J335" s="37">
        <f t="shared" si="82"/>
        <v>71.425833000000011</v>
      </c>
      <c r="K335" s="37">
        <f t="shared" si="82"/>
        <v>887.85893299999998</v>
      </c>
      <c r="L335" s="37">
        <f t="shared" si="65"/>
        <v>948.04272700000001</v>
      </c>
      <c r="M335" s="37">
        <f t="shared" si="66"/>
        <v>-6.3482153584413323</v>
      </c>
      <c r="N335" s="143">
        <f>D335/D339*100</f>
        <v>2.3769370629309186</v>
      </c>
    </row>
    <row r="336" spans="1:14">
      <c r="A336" s="198"/>
      <c r="B336" s="18" t="s">
        <v>28</v>
      </c>
      <c r="C336" s="37">
        <f t="shared" si="61"/>
        <v>46.596948000000005</v>
      </c>
      <c r="D336" s="37">
        <f t="shared" ref="D336:E336" si="83">D15+D28+D41+D62+D75+D88+D109+D122+D135+D156+D169+D182+D203+D216+D229+D250+D263+D276+D297+D310+D323</f>
        <v>125.56073800000001</v>
      </c>
      <c r="E336" s="37">
        <f t="shared" si="83"/>
        <v>151.73332100000002</v>
      </c>
      <c r="F336" s="141">
        <f t="shared" si="59"/>
        <v>-17.249067526835454</v>
      </c>
      <c r="G336" s="37">
        <f t="shared" si="63"/>
        <v>56</v>
      </c>
      <c r="H336" s="37">
        <f t="shared" ref="H336:K336" si="84">H15+H28+H41+H62+H75+H88+H109+H122+H135+H156+H169+H182+H203+H216+H229+H250+H263+H276+H297+H310+H323</f>
        <v>43354.079999999994</v>
      </c>
      <c r="I336" s="37">
        <f t="shared" si="84"/>
        <v>1</v>
      </c>
      <c r="J336" s="37">
        <f t="shared" si="84"/>
        <v>0</v>
      </c>
      <c r="K336" s="37">
        <f t="shared" si="84"/>
        <v>3.68</v>
      </c>
      <c r="L336" s="37">
        <f t="shared" si="65"/>
        <v>114.502</v>
      </c>
      <c r="M336" s="37">
        <f>(K336-L336)/L336*100</f>
        <v>-96.786082339173106</v>
      </c>
      <c r="N336" s="143">
        <f>D336/D339*100</f>
        <v>0.22308597753982617</v>
      </c>
    </row>
    <row r="337" spans="1:14">
      <c r="A337" s="198"/>
      <c r="B337" s="18" t="s">
        <v>29</v>
      </c>
      <c r="C337" s="37">
        <f t="shared" si="61"/>
        <v>24.004659</v>
      </c>
      <c r="D337" s="37">
        <f>D16+D29+D42+D63+D76+D89+D110+D123+D136+D157+D170+D183+D204+D217+D230+D251+D264+D277+D298+D311+D324</f>
        <v>43.265600000000006</v>
      </c>
      <c r="E337" s="37">
        <f t="shared" ref="E337" si="85">E16+E29+E42+E63+E76+E89+E110+E123+E136+E157+E170+E183+E204+E217+E230+E251+E264+E277+E298+E311+E324</f>
        <v>20.638966000000003</v>
      </c>
      <c r="F337" s="141">
        <f t="shared" si="59"/>
        <v>109.63065688465205</v>
      </c>
      <c r="G337" s="37">
        <f t="shared" si="63"/>
        <v>21</v>
      </c>
      <c r="H337" s="37">
        <f t="shared" ref="H337:K337" si="86">H16+H29+H42+H63+H76+H89+H110+H123+H136+H157+H170+H183+H204+H217+H230+H251+H264+H277+H298+H311+H324</f>
        <v>19972.369609000001</v>
      </c>
      <c r="I337" s="37">
        <f t="shared" si="86"/>
        <v>2</v>
      </c>
      <c r="J337" s="37">
        <f t="shared" si="86"/>
        <v>0.10301100000000001</v>
      </c>
      <c r="K337" s="37">
        <f t="shared" si="86"/>
        <v>2.8030110000000001</v>
      </c>
      <c r="L337" s="37">
        <f t="shared" si="65"/>
        <v>1.099</v>
      </c>
      <c r="M337" s="37">
        <f t="shared" si="66"/>
        <v>155.05104640582351</v>
      </c>
      <c r="N337" s="143">
        <f>D337/D339*100</f>
        <v>7.6870754533531829E-2</v>
      </c>
    </row>
    <row r="338" spans="1:14">
      <c r="A338" s="198"/>
      <c r="B338" s="18" t="s">
        <v>30</v>
      </c>
      <c r="C338" s="37">
        <f t="shared" si="61"/>
        <v>277.24397399999998</v>
      </c>
      <c r="D338" s="37">
        <f t="shared" ref="D338:E338" si="87">D17+D30+D43+D64+D77+D90+D111+D124+D137+D158+D171+D184+D205+D218+D231+D252+D265+D278+D299+D312+D325</f>
        <v>1107.3457129999999</v>
      </c>
      <c r="E338" s="37">
        <f t="shared" si="87"/>
        <v>1356.5127399999999</v>
      </c>
      <c r="F338" s="141">
        <f t="shared" si="59"/>
        <v>-18.368203972783917</v>
      </c>
      <c r="G338" s="37">
        <f t="shared" si="63"/>
        <v>364</v>
      </c>
      <c r="H338" s="37">
        <f t="shared" ref="H338:K338" si="88">H17+H30+H43+H64+H77+H90+H111+H124+H137+H158+H171+H184+H205+H218+H231+H252+H265+H278+H299+H312+H325</f>
        <v>79615.674608000001</v>
      </c>
      <c r="I338" s="37">
        <f t="shared" si="88"/>
        <v>145</v>
      </c>
      <c r="J338" s="37">
        <f t="shared" si="88"/>
        <v>73.87</v>
      </c>
      <c r="K338" s="37">
        <f t="shared" si="88"/>
        <v>884.918632</v>
      </c>
      <c r="L338" s="37">
        <f t="shared" si="65"/>
        <v>827.84718100000009</v>
      </c>
      <c r="M338" s="37">
        <f t="shared" si="66"/>
        <v>6.8939596956844511</v>
      </c>
      <c r="N338" s="143">
        <f>D338/D339*100</f>
        <v>1.9674406569603051</v>
      </c>
    </row>
    <row r="339" spans="1:14" ht="14.25" thickBot="1">
      <c r="A339" s="199"/>
      <c r="B339" s="19" t="s">
        <v>50</v>
      </c>
      <c r="C339" s="20">
        <f>C327+C329+C330+C331+C332+C333+C334+C335</f>
        <v>10157.338715999998</v>
      </c>
      <c r="D339" s="20">
        <f>D327+D329+D330+D331+D332+D333+D334+D335</f>
        <v>56283.563577000008</v>
      </c>
      <c r="E339" s="20">
        <f t="shared" ref="E339:L339" si="89">E327+E329+E330+E331+E332+E333+E334+E335</f>
        <v>59230.356013000026</v>
      </c>
      <c r="F339" s="138">
        <f t="shared" si="59"/>
        <v>-4.9751388213051575</v>
      </c>
      <c r="G339" s="20">
        <f>G327+G329+G330+G331+G332+G333+G334+G335</f>
        <v>537937</v>
      </c>
      <c r="H339" s="20">
        <f>H327+H329+H330+H331+H332+H333+H334+H335</f>
        <v>101372319.06409827</v>
      </c>
      <c r="I339" s="20">
        <f t="shared" si="89"/>
        <v>70931</v>
      </c>
      <c r="J339" s="20">
        <f t="shared" si="89"/>
        <v>5812.5565049999996</v>
      </c>
      <c r="K339" s="20">
        <f t="shared" si="89"/>
        <v>32758.580151000006</v>
      </c>
      <c r="L339" s="20">
        <f t="shared" si="89"/>
        <v>23829.317785999996</v>
      </c>
      <c r="M339" s="20">
        <f t="shared" si="66"/>
        <v>37.471749905681548</v>
      </c>
      <c r="N339" s="144"/>
    </row>
    <row r="340" spans="1:14" ht="14.25" thickTop="1">
      <c r="A340" s="49" t="s">
        <v>51</v>
      </c>
      <c r="B340" s="49"/>
      <c r="C340" s="49"/>
      <c r="D340" s="49"/>
      <c r="E340" s="49"/>
      <c r="F340" s="49"/>
      <c r="G340" s="49"/>
      <c r="H340" s="49"/>
      <c r="I340" s="49"/>
    </row>
    <row r="341" spans="1:14">
      <c r="A341" s="49" t="s">
        <v>52</v>
      </c>
      <c r="B341" s="49"/>
      <c r="C341" s="49"/>
      <c r="D341" s="49"/>
      <c r="E341" s="49"/>
      <c r="F341" s="49"/>
      <c r="G341" s="49"/>
      <c r="H341" s="49"/>
      <c r="I341" s="49"/>
    </row>
  </sheetData>
  <mergeCells count="99"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  <mergeCell ref="C4:C5"/>
    <mergeCell ref="A95:N95"/>
    <mergeCell ref="C97:F97"/>
    <mergeCell ref="G97:H97"/>
    <mergeCell ref="I97:M97"/>
    <mergeCell ref="G50:H50"/>
    <mergeCell ref="I50:M50"/>
    <mergeCell ref="J51:L51"/>
    <mergeCell ref="D51:D52"/>
    <mergeCell ref="E51:E52"/>
    <mergeCell ref="G51:G52"/>
    <mergeCell ref="H51:H52"/>
    <mergeCell ref="N97:N98"/>
    <mergeCell ref="J98:L98"/>
    <mergeCell ref="A97:A112"/>
    <mergeCell ref="D98:D99"/>
    <mergeCell ref="E98:E99"/>
    <mergeCell ref="G98:G99"/>
    <mergeCell ref="H98:H99"/>
    <mergeCell ref="G191:H191"/>
    <mergeCell ref="I191:M191"/>
    <mergeCell ref="G145:G146"/>
    <mergeCell ref="N144:N145"/>
    <mergeCell ref="A189:N189"/>
    <mergeCell ref="H145:H146"/>
    <mergeCell ref="N191:N192"/>
    <mergeCell ref="J192:L192"/>
    <mergeCell ref="A191:A206"/>
    <mergeCell ref="D192:D193"/>
    <mergeCell ref="E192:E193"/>
    <mergeCell ref="G192:G193"/>
    <mergeCell ref="H192:H193"/>
    <mergeCell ref="C98:C99"/>
    <mergeCell ref="C145:C146"/>
    <mergeCell ref="C192:C193"/>
    <mergeCell ref="A113:A125"/>
    <mergeCell ref="A144:A159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A19:A31"/>
    <mergeCell ref="A32:A44"/>
    <mergeCell ref="A50:A65"/>
    <mergeCell ref="A66:A78"/>
    <mergeCell ref="A79:A91"/>
    <mergeCell ref="A48:N48"/>
    <mergeCell ref="C50:F50"/>
    <mergeCell ref="C51:C52"/>
    <mergeCell ref="N50:N51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A285:A300"/>
    <mergeCell ref="D286:D287"/>
    <mergeCell ref="E286:E287"/>
    <mergeCell ref="G286:G287"/>
    <mergeCell ref="H286:H287"/>
    <mergeCell ref="A207:A219"/>
    <mergeCell ref="A220:A232"/>
    <mergeCell ref="A238:A253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E20" sqref="E20"/>
    </sheetView>
  </sheetViews>
  <sheetFormatPr defaultColWidth="9" defaultRowHeight="13.5"/>
  <cols>
    <col min="1" max="1" width="9" style="50"/>
    <col min="2" max="2" width="11.75" style="50" customWidth="1"/>
    <col min="3" max="5" width="9.125" style="50" customWidth="1"/>
    <col min="6" max="6" width="10.75" style="50" customWidth="1"/>
    <col min="7" max="7" width="9.375" style="50" customWidth="1"/>
    <col min="8" max="8" width="11.625" style="50" customWidth="1"/>
    <col min="9" max="16384" width="9" style="50"/>
  </cols>
  <sheetData>
    <row r="2" spans="1:8" ht="18.75">
      <c r="A2" s="218" t="s">
        <v>96</v>
      </c>
      <c r="B2" s="218"/>
      <c r="C2" s="218"/>
      <c r="D2" s="218"/>
      <c r="E2" s="218"/>
      <c r="F2" s="218"/>
      <c r="G2" s="218"/>
      <c r="H2" s="218"/>
    </row>
    <row r="3" spans="1:8">
      <c r="B3" s="51"/>
      <c r="C3" s="219" t="s">
        <v>97</v>
      </c>
      <c r="D3" s="219"/>
      <c r="E3" s="219"/>
      <c r="F3" s="219"/>
      <c r="G3" s="219" t="s">
        <v>53</v>
      </c>
      <c r="H3" s="219"/>
    </row>
    <row r="4" spans="1:8">
      <c r="A4" s="225" t="s">
        <v>54</v>
      </c>
      <c r="B4" s="52" t="s">
        <v>55</v>
      </c>
      <c r="C4" s="220" t="s">
        <v>4</v>
      </c>
      <c r="D4" s="221"/>
      <c r="E4" s="221"/>
      <c r="F4" s="222"/>
      <c r="G4" s="223" t="s">
        <v>5</v>
      </c>
      <c r="H4" s="224"/>
    </row>
    <row r="5" spans="1:8">
      <c r="A5" s="216"/>
      <c r="B5" s="53" t="s">
        <v>56</v>
      </c>
      <c r="C5" s="226" t="s">
        <v>9</v>
      </c>
      <c r="D5" s="226" t="s">
        <v>10</v>
      </c>
      <c r="E5" s="226" t="s">
        <v>11</v>
      </c>
      <c r="F5" s="14" t="s">
        <v>12</v>
      </c>
      <c r="G5" s="226" t="s">
        <v>13</v>
      </c>
      <c r="H5" s="228" t="s">
        <v>14</v>
      </c>
    </row>
    <row r="6" spans="1:8">
      <c r="A6" s="216"/>
      <c r="B6" s="54" t="s">
        <v>16</v>
      </c>
      <c r="C6" s="227"/>
      <c r="D6" s="227"/>
      <c r="E6" s="227"/>
      <c r="F6" s="13" t="s">
        <v>17</v>
      </c>
      <c r="G6" s="227"/>
      <c r="H6" s="229"/>
    </row>
    <row r="7" spans="1:8">
      <c r="A7" s="214" t="s">
        <v>57</v>
      </c>
      <c r="B7" s="55" t="s">
        <v>19</v>
      </c>
      <c r="C7" s="78">
        <v>2.44</v>
      </c>
      <c r="D7" s="78">
        <v>19.613256</v>
      </c>
      <c r="E7" s="78">
        <v>4.58</v>
      </c>
      <c r="F7" s="16">
        <f t="shared" ref="F7:F24" si="0">(D7-E7)/E7*100</f>
        <v>328.23703056768557</v>
      </c>
      <c r="G7" s="78">
        <v>228</v>
      </c>
      <c r="H7" s="112">
        <v>13197.51</v>
      </c>
    </row>
    <row r="8" spans="1:8">
      <c r="A8" s="214"/>
      <c r="B8" s="55" t="s">
        <v>20</v>
      </c>
      <c r="C8" s="78">
        <v>1.59</v>
      </c>
      <c r="D8" s="78">
        <v>10.054734</v>
      </c>
      <c r="E8" s="78">
        <v>3.31</v>
      </c>
      <c r="F8" s="16">
        <f t="shared" si="0"/>
        <v>203.76839879154076</v>
      </c>
      <c r="G8" s="78">
        <v>136</v>
      </c>
      <c r="H8" s="112">
        <v>2720</v>
      </c>
    </row>
    <row r="9" spans="1:8">
      <c r="A9" s="214" t="s">
        <v>58</v>
      </c>
      <c r="B9" s="55" t="s">
        <v>19</v>
      </c>
      <c r="C9" s="24">
        <v>14.46</v>
      </c>
      <c r="D9" s="24">
        <v>47.1</v>
      </c>
      <c r="E9" s="24">
        <v>0.93</v>
      </c>
      <c r="F9" s="16">
        <f t="shared" si="0"/>
        <v>4964.5161290322576</v>
      </c>
      <c r="G9" s="24">
        <v>357</v>
      </c>
      <c r="H9" s="59">
        <v>5239</v>
      </c>
    </row>
    <row r="10" spans="1:8">
      <c r="A10" s="214"/>
      <c r="B10" s="55" t="s">
        <v>20</v>
      </c>
      <c r="C10" s="24">
        <v>1.1000000000000001</v>
      </c>
      <c r="D10" s="24">
        <v>4.49</v>
      </c>
      <c r="E10" s="24">
        <v>0.79</v>
      </c>
      <c r="F10" s="16">
        <f t="shared" si="0"/>
        <v>468.35443037974687</v>
      </c>
      <c r="G10" s="24">
        <v>61</v>
      </c>
      <c r="H10" s="59">
        <v>714</v>
      </c>
    </row>
    <row r="11" spans="1:8">
      <c r="A11" s="214" t="s">
        <v>59</v>
      </c>
      <c r="B11" s="55" t="s">
        <v>19</v>
      </c>
      <c r="C11" s="108">
        <v>6.2658370000000003</v>
      </c>
      <c r="D11" s="108">
        <v>14.31521</v>
      </c>
      <c r="E11" s="107">
        <v>4.4667960000000004</v>
      </c>
      <c r="F11" s="16">
        <f t="shared" si="0"/>
        <v>220.48049653487644</v>
      </c>
      <c r="G11" s="78">
        <v>310</v>
      </c>
      <c r="H11" s="112">
        <v>37527.40436</v>
      </c>
    </row>
    <row r="12" spans="1:8">
      <c r="A12" s="214"/>
      <c r="B12" s="55" t="s">
        <v>20</v>
      </c>
      <c r="C12" s="108">
        <v>0.66509399999999996</v>
      </c>
      <c r="D12" s="108">
        <v>1.7466970000000002</v>
      </c>
      <c r="E12" s="107">
        <v>2.9009469999999999</v>
      </c>
      <c r="F12" s="16">
        <f t="shared" si="0"/>
        <v>-39.788731059202384</v>
      </c>
      <c r="G12" s="78">
        <v>53</v>
      </c>
      <c r="H12" s="112">
        <v>1060</v>
      </c>
    </row>
    <row r="13" spans="1:8">
      <c r="A13" s="214" t="s">
        <v>60</v>
      </c>
      <c r="B13" s="55" t="s">
        <v>19</v>
      </c>
      <c r="C13" s="37">
        <v>10.69</v>
      </c>
      <c r="D13" s="37">
        <v>49.04</v>
      </c>
      <c r="E13" s="37">
        <v>59.222499999999997</v>
      </c>
      <c r="F13" s="16">
        <f t="shared" si="0"/>
        <v>-17.193634176199922</v>
      </c>
      <c r="G13" s="37">
        <v>475</v>
      </c>
      <c r="H13" s="56">
        <v>60202.5</v>
      </c>
    </row>
    <row r="14" spans="1:8">
      <c r="A14" s="214"/>
      <c r="B14" s="55" t="s">
        <v>20</v>
      </c>
      <c r="C14" s="37">
        <v>0.15</v>
      </c>
      <c r="D14" s="37">
        <v>0.85</v>
      </c>
      <c r="E14" s="37">
        <v>1.5185</v>
      </c>
      <c r="F14" s="16">
        <f t="shared" si="0"/>
        <v>-44.023707606190321</v>
      </c>
      <c r="G14" s="37">
        <v>11</v>
      </c>
      <c r="H14" s="56">
        <v>220</v>
      </c>
    </row>
    <row r="15" spans="1:8">
      <c r="A15" s="214" t="s">
        <v>61</v>
      </c>
      <c r="B15" s="55" t="s">
        <v>19</v>
      </c>
      <c r="C15" s="37">
        <v>0</v>
      </c>
      <c r="D15" s="37">
        <v>0</v>
      </c>
      <c r="E15" s="37">
        <v>0</v>
      </c>
      <c r="F15" s="16" t="e">
        <f t="shared" si="0"/>
        <v>#DIV/0!</v>
      </c>
      <c r="G15" s="37">
        <v>0</v>
      </c>
      <c r="H15" s="56">
        <v>0</v>
      </c>
    </row>
    <row r="16" spans="1:8">
      <c r="A16" s="214"/>
      <c r="B16" s="55" t="s">
        <v>20</v>
      </c>
      <c r="C16" s="37">
        <v>0</v>
      </c>
      <c r="D16" s="37">
        <v>0</v>
      </c>
      <c r="E16" s="37">
        <v>0</v>
      </c>
      <c r="F16" s="16" t="e">
        <f t="shared" si="0"/>
        <v>#DIV/0!</v>
      </c>
      <c r="G16" s="37">
        <v>0</v>
      </c>
      <c r="H16" s="56">
        <v>0</v>
      </c>
    </row>
    <row r="17" spans="1:8">
      <c r="A17" s="214" t="s">
        <v>62</v>
      </c>
      <c r="B17" s="55" t="s">
        <v>19</v>
      </c>
      <c r="C17" s="37">
        <v>0</v>
      </c>
      <c r="D17" s="37">
        <v>0</v>
      </c>
      <c r="E17" s="37">
        <v>0</v>
      </c>
      <c r="F17" s="16" t="e">
        <f t="shared" si="0"/>
        <v>#DIV/0!</v>
      </c>
      <c r="G17" s="37">
        <v>0</v>
      </c>
      <c r="H17" s="56">
        <v>0</v>
      </c>
    </row>
    <row r="18" spans="1:8">
      <c r="A18" s="214"/>
      <c r="B18" s="55" t="s">
        <v>20</v>
      </c>
      <c r="C18" s="37">
        <v>0</v>
      </c>
      <c r="D18" s="37">
        <v>0</v>
      </c>
      <c r="E18" s="37">
        <v>0</v>
      </c>
      <c r="F18" s="16" t="e">
        <f t="shared" si="0"/>
        <v>#DIV/0!</v>
      </c>
      <c r="G18" s="37">
        <v>0</v>
      </c>
      <c r="H18" s="56">
        <v>0</v>
      </c>
    </row>
    <row r="19" spans="1:8">
      <c r="A19" s="214" t="s">
        <v>63</v>
      </c>
      <c r="B19" s="55" t="s">
        <v>19</v>
      </c>
      <c r="C19" s="36">
        <v>56.819099999999999</v>
      </c>
      <c r="D19" s="36">
        <v>217.51859999999999</v>
      </c>
      <c r="E19" s="37">
        <v>239.03659999999999</v>
      </c>
      <c r="F19" s="16">
        <f t="shared" si="0"/>
        <v>-9.0019687361684362</v>
      </c>
      <c r="G19" s="36">
        <v>1587</v>
      </c>
      <c r="H19" s="173">
        <v>168058.83979999999</v>
      </c>
    </row>
    <row r="20" spans="1:8">
      <c r="A20" s="214"/>
      <c r="B20" s="55" t="s">
        <v>20</v>
      </c>
      <c r="C20" s="36">
        <v>2.3445</v>
      </c>
      <c r="D20" s="36">
        <v>17.142299999999999</v>
      </c>
      <c r="E20" s="37">
        <v>27.000399999999999</v>
      </c>
      <c r="F20" s="16">
        <f t="shared" si="0"/>
        <v>-36.510940578658094</v>
      </c>
      <c r="G20" s="36">
        <v>164</v>
      </c>
      <c r="H20" s="173">
        <v>3280</v>
      </c>
    </row>
    <row r="21" spans="1:8">
      <c r="A21" s="214" t="s">
        <v>64</v>
      </c>
      <c r="B21" s="55" t="s">
        <v>19</v>
      </c>
      <c r="C21" s="78">
        <v>76.430000000000007</v>
      </c>
      <c r="D21" s="111">
        <v>271.83</v>
      </c>
      <c r="E21" s="111">
        <v>194.46</v>
      </c>
      <c r="F21" s="16">
        <f t="shared" si="0"/>
        <v>39.787102746066019</v>
      </c>
      <c r="G21" s="78">
        <v>2365</v>
      </c>
      <c r="H21" s="112">
        <v>173077.22</v>
      </c>
    </row>
    <row r="22" spans="1:8">
      <c r="A22" s="214"/>
      <c r="B22" s="55" t="s">
        <v>20</v>
      </c>
      <c r="C22" s="78">
        <v>21.02</v>
      </c>
      <c r="D22" s="111">
        <v>61.72</v>
      </c>
      <c r="E22" s="111">
        <v>60.65</v>
      </c>
      <c r="F22" s="16">
        <f t="shared" si="0"/>
        <v>1.7642209398186319</v>
      </c>
      <c r="G22" s="78">
        <v>706</v>
      </c>
      <c r="H22" s="112">
        <v>14100</v>
      </c>
    </row>
    <row r="23" spans="1:8">
      <c r="A23" s="214" t="s">
        <v>65</v>
      </c>
      <c r="B23" s="55" t="s">
        <v>19</v>
      </c>
      <c r="C23" s="37">
        <v>4.5836740000000002</v>
      </c>
      <c r="D23" s="37">
        <v>14.718594</v>
      </c>
      <c r="E23" s="37">
        <v>0.169409</v>
      </c>
      <c r="F23" s="16">
        <f t="shared" si="0"/>
        <v>8588.2007449427128</v>
      </c>
      <c r="G23" s="37">
        <v>163</v>
      </c>
      <c r="H23" s="56">
        <v>12322.4012</v>
      </c>
    </row>
    <row r="24" spans="1:8">
      <c r="A24" s="214"/>
      <c r="B24" s="55" t="s">
        <v>20</v>
      </c>
      <c r="C24" s="37">
        <v>1.7334890000000001</v>
      </c>
      <c r="D24" s="37">
        <v>5.5622680000000004</v>
      </c>
      <c r="E24" s="37">
        <v>0.74622699999999997</v>
      </c>
      <c r="F24" s="16">
        <f t="shared" si="0"/>
        <v>645.38551941969399</v>
      </c>
      <c r="G24" s="37">
        <v>78</v>
      </c>
      <c r="H24" s="56">
        <v>1560</v>
      </c>
    </row>
    <row r="25" spans="1:8">
      <c r="A25" s="215" t="s">
        <v>50</v>
      </c>
      <c r="B25" s="169" t="s">
        <v>19</v>
      </c>
      <c r="C25" s="28">
        <f t="shared" ref="C25:E26" si="1">+C7+C9+C11+C13+C15+C17+C19+C21+C23</f>
        <v>171.68861100000001</v>
      </c>
      <c r="D25" s="38">
        <f t="shared" si="1"/>
        <v>634.13566000000003</v>
      </c>
      <c r="E25" s="38">
        <f t="shared" si="1"/>
        <v>502.86530500000003</v>
      </c>
      <c r="F25" s="31">
        <f t="shared" ref="F25:F27" si="2">(D25-E25)/E25*100</f>
        <v>26.104476426346412</v>
      </c>
      <c r="G25" s="28">
        <f>+G7+G9+G11+G13+G15+G17+G19+G21+G23</f>
        <v>5485</v>
      </c>
      <c r="H25" s="60">
        <f>+H7+H9+H11+H13+H15+H17+H19+H21+H23</f>
        <v>469624.87536000001</v>
      </c>
    </row>
    <row r="26" spans="1:8">
      <c r="A26" s="216"/>
      <c r="B26" s="55" t="s">
        <v>20</v>
      </c>
      <c r="C26" s="28">
        <f t="shared" si="1"/>
        <v>28.603082999999998</v>
      </c>
      <c r="D26" s="38">
        <f t="shared" si="1"/>
        <v>101.56599900000001</v>
      </c>
      <c r="E26" s="38">
        <f t="shared" si="1"/>
        <v>96.916074000000009</v>
      </c>
      <c r="F26" s="16">
        <f t="shared" si="2"/>
        <v>4.7978883255217246</v>
      </c>
      <c r="G26" s="28">
        <f>+G8+G10+G12+G14+G16+G18+G20+G22+G24</f>
        <v>1209</v>
      </c>
      <c r="H26" s="60">
        <f>+H8+H10+H12+H14+H16+H18+H20+H22+H24</f>
        <v>23654</v>
      </c>
    </row>
    <row r="27" spans="1:8" ht="14.25" thickBot="1">
      <c r="A27" s="217"/>
      <c r="B27" s="57" t="s">
        <v>49</v>
      </c>
      <c r="C27" s="20">
        <f>+C25</f>
        <v>171.68861100000001</v>
      </c>
      <c r="D27" s="20">
        <f>+D25</f>
        <v>634.13566000000003</v>
      </c>
      <c r="E27" s="20">
        <f>+E25</f>
        <v>502.86530500000003</v>
      </c>
      <c r="F27" s="21">
        <f t="shared" si="2"/>
        <v>26.104476426346412</v>
      </c>
      <c r="G27" s="20">
        <f>+G25</f>
        <v>5485</v>
      </c>
      <c r="H27" s="58">
        <f>+H25</f>
        <v>469624.87536000001</v>
      </c>
    </row>
    <row r="28" spans="1:8" ht="14.25" thickTop="1"/>
    <row r="29" spans="1:8">
      <c r="A29" s="10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547" activePane="bottomRight" state="frozen"/>
      <selection pane="topRight"/>
      <selection pane="bottomLeft"/>
      <selection pane="bottomRight" activeCell="J562" sqref="J562"/>
    </sheetView>
  </sheetViews>
  <sheetFormatPr defaultColWidth="9" defaultRowHeight="13.5"/>
  <cols>
    <col min="1" max="1" width="4.25" style="9" customWidth="1"/>
    <col min="2" max="2" width="17.625" style="10" customWidth="1"/>
    <col min="3" max="5" width="9" style="10"/>
    <col min="6" max="6" width="10.375" style="185" customWidth="1"/>
    <col min="7" max="7" width="9" style="10"/>
    <col min="8" max="8" width="9.625" style="10" customWidth="1"/>
    <col min="9" max="12" width="9" style="10"/>
    <col min="13" max="13" width="11.875" style="10" customWidth="1"/>
    <col min="14" max="14" width="9.625" style="185" customWidth="1"/>
    <col min="15" max="16384" width="9" style="10"/>
  </cols>
  <sheetData>
    <row r="1" spans="1:14">
      <c r="A1" s="200" t="s">
        <v>107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4.25" thickBot="1">
      <c r="A3" s="250" t="s">
        <v>109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4" ht="14.25" thickBot="1">
      <c r="A4" s="197" t="s">
        <v>2</v>
      </c>
      <c r="B4" s="11" t="s">
        <v>3</v>
      </c>
      <c r="C4" s="208" t="s">
        <v>4</v>
      </c>
      <c r="D4" s="209"/>
      <c r="E4" s="209"/>
      <c r="F4" s="245"/>
      <c r="G4" s="202" t="s">
        <v>5</v>
      </c>
      <c r="H4" s="245"/>
      <c r="I4" s="202" t="s">
        <v>6</v>
      </c>
      <c r="J4" s="210"/>
      <c r="K4" s="210"/>
      <c r="L4" s="210"/>
      <c r="M4" s="210"/>
      <c r="N4" s="230" t="s">
        <v>7</v>
      </c>
    </row>
    <row r="5" spans="1:14" ht="14.25" thickBot="1">
      <c r="A5" s="197"/>
      <c r="B5" s="12" t="s">
        <v>8</v>
      </c>
      <c r="C5" s="211" t="s">
        <v>9</v>
      </c>
      <c r="D5" s="211" t="s">
        <v>10</v>
      </c>
      <c r="E5" s="211" t="s">
        <v>11</v>
      </c>
      <c r="F5" s="178" t="s">
        <v>12</v>
      </c>
      <c r="G5" s="211" t="s">
        <v>13</v>
      </c>
      <c r="H5" s="211" t="s">
        <v>14</v>
      </c>
      <c r="I5" s="166" t="s">
        <v>13</v>
      </c>
      <c r="J5" s="246" t="s">
        <v>15</v>
      </c>
      <c r="K5" s="247"/>
      <c r="L5" s="248"/>
      <c r="M5" s="104" t="s">
        <v>12</v>
      </c>
      <c r="N5" s="231"/>
    </row>
    <row r="6" spans="1:14" ht="14.25" thickBot="1">
      <c r="A6" s="197"/>
      <c r="B6" s="12" t="s">
        <v>16</v>
      </c>
      <c r="C6" s="212"/>
      <c r="D6" s="212"/>
      <c r="E6" s="212"/>
      <c r="F6" s="179" t="s">
        <v>17</v>
      </c>
      <c r="G6" s="249"/>
      <c r="H6" s="249"/>
      <c r="I6" s="29" t="s">
        <v>18</v>
      </c>
      <c r="J6" s="167" t="s">
        <v>9</v>
      </c>
      <c r="K6" s="30" t="s">
        <v>10</v>
      </c>
      <c r="L6" s="104" t="s">
        <v>11</v>
      </c>
      <c r="M6" s="166" t="s">
        <v>17</v>
      </c>
      <c r="N6" s="186" t="s">
        <v>17</v>
      </c>
    </row>
    <row r="7" spans="1:14" ht="14.25" thickBot="1">
      <c r="A7" s="235"/>
      <c r="B7" s="166" t="s">
        <v>19</v>
      </c>
      <c r="C7" s="77">
        <v>856.19</v>
      </c>
      <c r="D7" s="77">
        <v>3784.96</v>
      </c>
      <c r="E7" s="77">
        <v>5039.04</v>
      </c>
      <c r="F7" s="16">
        <f t="shared" ref="F7:F23" si="0">(D7-E7)/E7*100</f>
        <v>-24.887280116847652</v>
      </c>
      <c r="G7" s="81">
        <v>31451</v>
      </c>
      <c r="H7" s="81">
        <v>2347790.7200000002</v>
      </c>
      <c r="I7" s="81">
        <v>4288</v>
      </c>
      <c r="J7" s="78">
        <v>540.88</v>
      </c>
      <c r="K7" s="78">
        <v>3021.71</v>
      </c>
      <c r="L7" s="78">
        <v>2276.04</v>
      </c>
      <c r="M7" s="38">
        <f t="shared" ref="M7:M14" si="1">(K7-L7)/L7*100</f>
        <v>32.761726507442759</v>
      </c>
      <c r="N7" s="187">
        <f t="shared" ref="N7:N19" si="2">D7/D202*100</f>
        <v>42.442463299326512</v>
      </c>
    </row>
    <row r="8" spans="1:14" ht="14.25" thickBot="1">
      <c r="A8" s="235"/>
      <c r="B8" s="166" t="s">
        <v>20</v>
      </c>
      <c r="C8" s="77">
        <v>246.6</v>
      </c>
      <c r="D8" s="77">
        <v>959.55</v>
      </c>
      <c r="E8" s="77">
        <v>1240.3499999999999</v>
      </c>
      <c r="F8" s="16">
        <f t="shared" si="0"/>
        <v>-22.638771314548311</v>
      </c>
      <c r="G8" s="81">
        <v>18187</v>
      </c>
      <c r="H8" s="81">
        <v>363802.4</v>
      </c>
      <c r="I8" s="81">
        <v>2164</v>
      </c>
      <c r="J8" s="78">
        <v>222.35</v>
      </c>
      <c r="K8" s="78">
        <v>1153.52</v>
      </c>
      <c r="L8" s="78">
        <v>744.22</v>
      </c>
      <c r="M8" s="37">
        <f t="shared" si="1"/>
        <v>54.997178253742163</v>
      </c>
      <c r="N8" s="187">
        <f t="shared" si="2"/>
        <v>47.998326593904913</v>
      </c>
    </row>
    <row r="9" spans="1:14" ht="14.25" thickBot="1">
      <c r="A9" s="235"/>
      <c r="B9" s="166" t="s">
        <v>21</v>
      </c>
      <c r="C9" s="77">
        <v>56.51</v>
      </c>
      <c r="D9" s="77">
        <v>428.38</v>
      </c>
      <c r="E9" s="77">
        <v>427.59</v>
      </c>
      <c r="F9" s="16">
        <f t="shared" si="0"/>
        <v>0.18475642554784266</v>
      </c>
      <c r="G9" s="81">
        <v>225</v>
      </c>
      <c r="H9" s="81">
        <v>482568.38</v>
      </c>
      <c r="I9" s="81">
        <v>42</v>
      </c>
      <c r="J9" s="78">
        <v>1044.8599999999999</v>
      </c>
      <c r="K9" s="78">
        <v>1348.28</v>
      </c>
      <c r="L9" s="78">
        <v>22.27</v>
      </c>
      <c r="M9" s="37">
        <f t="shared" si="1"/>
        <v>5954.2433767400089</v>
      </c>
      <c r="N9" s="187">
        <f t="shared" si="2"/>
        <v>80.418477346435196</v>
      </c>
    </row>
    <row r="10" spans="1:14" ht="14.25" thickBot="1">
      <c r="A10" s="235"/>
      <c r="B10" s="166" t="s">
        <v>22</v>
      </c>
      <c r="C10" s="77">
        <v>7.61</v>
      </c>
      <c r="D10" s="77">
        <v>133.1</v>
      </c>
      <c r="E10" s="77">
        <v>122.88</v>
      </c>
      <c r="F10" s="16">
        <f t="shared" si="0"/>
        <v>8.3170572916666661</v>
      </c>
      <c r="G10" s="81">
        <v>1265</v>
      </c>
      <c r="H10" s="81">
        <v>141794.95000000001</v>
      </c>
      <c r="I10" s="81">
        <v>231</v>
      </c>
      <c r="J10" s="78">
        <v>3.59</v>
      </c>
      <c r="K10" s="78">
        <v>14.69</v>
      </c>
      <c r="L10" s="78">
        <v>34.04</v>
      </c>
      <c r="M10" s="37">
        <f t="shared" si="1"/>
        <v>-56.844888366627501</v>
      </c>
      <c r="N10" s="187">
        <f t="shared" si="2"/>
        <v>79.972417387065832</v>
      </c>
    </row>
    <row r="11" spans="1:14" ht="14.25" thickBot="1">
      <c r="A11" s="235"/>
      <c r="B11" s="166" t="s">
        <v>23</v>
      </c>
      <c r="C11" s="77">
        <v>3.42</v>
      </c>
      <c r="D11" s="77">
        <v>25.79</v>
      </c>
      <c r="E11" s="77">
        <v>28.02</v>
      </c>
      <c r="F11" s="16">
        <f t="shared" si="0"/>
        <v>-7.9586009992862268</v>
      </c>
      <c r="G11" s="81">
        <v>387</v>
      </c>
      <c r="H11" s="81">
        <v>5857.48</v>
      </c>
      <c r="I11" s="81">
        <v>3</v>
      </c>
      <c r="J11" s="78">
        <v>0</v>
      </c>
      <c r="K11" s="78">
        <v>2.99</v>
      </c>
      <c r="L11" s="78">
        <v>0.36</v>
      </c>
      <c r="M11" s="37">
        <f t="shared" si="1"/>
        <v>730.55555555555566</v>
      </c>
      <c r="N11" s="187">
        <f t="shared" si="2"/>
        <v>56.481784055225212</v>
      </c>
    </row>
    <row r="12" spans="1:14" ht="14.25" thickBot="1">
      <c r="A12" s="235"/>
      <c r="B12" s="166" t="s">
        <v>24</v>
      </c>
      <c r="C12" s="77">
        <v>91.73</v>
      </c>
      <c r="D12" s="77">
        <v>1196.76</v>
      </c>
      <c r="E12" s="77">
        <v>1102.1300000000001</v>
      </c>
      <c r="F12" s="16">
        <f t="shared" si="0"/>
        <v>8.5861014580856949</v>
      </c>
      <c r="G12" s="81">
        <v>1618</v>
      </c>
      <c r="H12" s="81">
        <v>649196.14</v>
      </c>
      <c r="I12" s="81">
        <v>140</v>
      </c>
      <c r="J12" s="78">
        <v>97.87</v>
      </c>
      <c r="K12" s="78">
        <v>460.23</v>
      </c>
      <c r="L12" s="78">
        <v>155.66</v>
      </c>
      <c r="M12" s="37">
        <f t="shared" si="1"/>
        <v>195.66362585121422</v>
      </c>
      <c r="N12" s="187">
        <f t="shared" si="2"/>
        <v>64.80231250362786</v>
      </c>
    </row>
    <row r="13" spans="1:14" ht="14.25" thickBot="1">
      <c r="A13" s="235"/>
      <c r="B13" s="166" t="s">
        <v>25</v>
      </c>
      <c r="C13" s="77">
        <v>59.15</v>
      </c>
      <c r="D13" s="77">
        <v>764.62</v>
      </c>
      <c r="E13" s="77">
        <v>335.5</v>
      </c>
      <c r="F13" s="16">
        <f t="shared" si="0"/>
        <v>127.90461997019374</v>
      </c>
      <c r="G13" s="81">
        <v>436</v>
      </c>
      <c r="H13" s="81">
        <v>12473.59</v>
      </c>
      <c r="I13" s="81">
        <v>652</v>
      </c>
      <c r="J13" s="78">
        <v>23.67</v>
      </c>
      <c r="K13" s="78">
        <v>657.58</v>
      </c>
      <c r="L13" s="78">
        <v>111.92</v>
      </c>
      <c r="M13" s="37">
        <f t="shared" si="1"/>
        <v>487.54467476769128</v>
      </c>
      <c r="N13" s="187">
        <f t="shared" si="2"/>
        <v>75.852372961461285</v>
      </c>
    </row>
    <row r="14" spans="1:14" ht="14.25" thickBot="1">
      <c r="A14" s="235"/>
      <c r="B14" s="166" t="s">
        <v>26</v>
      </c>
      <c r="C14" s="77">
        <v>190.12</v>
      </c>
      <c r="D14" s="77">
        <v>785.5</v>
      </c>
      <c r="E14" s="77">
        <v>451.15</v>
      </c>
      <c r="F14" s="16">
        <f t="shared" si="0"/>
        <v>74.110606228527104</v>
      </c>
      <c r="G14" s="81">
        <v>30922</v>
      </c>
      <c r="H14" s="81">
        <v>7327027.4900000002</v>
      </c>
      <c r="I14" s="81">
        <v>510</v>
      </c>
      <c r="J14" s="78">
        <v>26.22</v>
      </c>
      <c r="K14" s="78">
        <v>133.19999999999999</v>
      </c>
      <c r="L14" s="78">
        <v>106.47</v>
      </c>
      <c r="M14" s="37">
        <f t="shared" si="1"/>
        <v>25.105663567202019</v>
      </c>
      <c r="N14" s="187">
        <f t="shared" si="2"/>
        <v>60.799877569867924</v>
      </c>
    </row>
    <row r="15" spans="1:14" ht="14.25" thickBot="1">
      <c r="A15" s="235"/>
      <c r="B15" s="166" t="s">
        <v>27</v>
      </c>
      <c r="C15" s="77">
        <v>38.619999999999997</v>
      </c>
      <c r="D15" s="77">
        <v>135.33000000000001</v>
      </c>
      <c r="E15" s="77">
        <v>64.05</v>
      </c>
      <c r="F15" s="16">
        <f t="shared" si="0"/>
        <v>111.28805620608901</v>
      </c>
      <c r="G15" s="81">
        <v>72</v>
      </c>
      <c r="H15" s="81">
        <v>60407.76</v>
      </c>
      <c r="I15" s="81">
        <v>1</v>
      </c>
      <c r="J15" s="78">
        <v>0</v>
      </c>
      <c r="K15" s="93">
        <v>3.68</v>
      </c>
      <c r="L15" s="78"/>
      <c r="M15" s="37"/>
      <c r="N15" s="187">
        <f t="shared" si="2"/>
        <v>68.945103741162157</v>
      </c>
    </row>
    <row r="16" spans="1:14" ht="14.25" thickBot="1">
      <c r="A16" s="235"/>
      <c r="B16" s="18" t="s">
        <v>28</v>
      </c>
      <c r="C16" s="77">
        <v>25.96</v>
      </c>
      <c r="D16" s="77">
        <v>81.11</v>
      </c>
      <c r="E16" s="77">
        <v>21.42</v>
      </c>
      <c r="F16" s="16">
        <f t="shared" si="0"/>
        <v>278.66479925303452</v>
      </c>
      <c r="G16" s="81">
        <v>23</v>
      </c>
      <c r="H16" s="81">
        <v>23971.41</v>
      </c>
      <c r="I16" s="81">
        <v>1</v>
      </c>
      <c r="J16" s="78">
        <v>0</v>
      </c>
      <c r="K16" s="78">
        <v>3.68</v>
      </c>
      <c r="L16" s="78"/>
      <c r="M16" s="37"/>
      <c r="N16" s="187">
        <f t="shared" si="2"/>
        <v>100</v>
      </c>
    </row>
    <row r="17" spans="1:14" ht="14.25" thickBot="1">
      <c r="A17" s="235"/>
      <c r="B17" s="18" t="s">
        <v>29</v>
      </c>
      <c r="C17" s="77"/>
      <c r="D17" s="77"/>
      <c r="E17" s="77"/>
      <c r="F17" s="16" t="e">
        <f t="shared" si="0"/>
        <v>#DIV/0!</v>
      </c>
      <c r="G17" s="81"/>
      <c r="H17" s="81"/>
      <c r="I17" s="81"/>
      <c r="J17" s="78"/>
      <c r="K17" s="78"/>
      <c r="L17" s="78"/>
      <c r="M17" s="37"/>
      <c r="N17" s="187">
        <f t="shared" si="2"/>
        <v>0</v>
      </c>
    </row>
    <row r="18" spans="1:14" ht="14.25" thickBot="1">
      <c r="A18" s="235"/>
      <c r="B18" s="18" t="s">
        <v>30</v>
      </c>
      <c r="C18" s="77">
        <v>12.66</v>
      </c>
      <c r="D18" s="77">
        <v>54.22</v>
      </c>
      <c r="E18" s="77">
        <v>42.63</v>
      </c>
      <c r="F18" s="16">
        <f t="shared" si="0"/>
        <v>27.187426694815848</v>
      </c>
      <c r="G18" s="81">
        <v>49</v>
      </c>
      <c r="H18" s="81">
        <v>36436.35</v>
      </c>
      <c r="I18" s="81">
        <v>0</v>
      </c>
      <c r="J18" s="78"/>
      <c r="K18" s="78"/>
      <c r="L18" s="78"/>
      <c r="M18" s="37"/>
      <c r="N18" s="187">
        <f t="shared" si="2"/>
        <v>50.311010567446402</v>
      </c>
    </row>
    <row r="19" spans="1:14" ht="14.25" thickBot="1">
      <c r="A19" s="236"/>
      <c r="B19" s="19" t="s">
        <v>31</v>
      </c>
      <c r="C19" s="20">
        <f t="shared" ref="C19:L19" si="3">C7+C9+C10+C11+C12+C13+C14+C15</f>
        <v>1303.3499999999999</v>
      </c>
      <c r="D19" s="20">
        <f t="shared" si="3"/>
        <v>7254.4400000000005</v>
      </c>
      <c r="E19" s="20">
        <f t="shared" si="3"/>
        <v>7570.3600000000006</v>
      </c>
      <c r="F19" s="21">
        <f t="shared" si="0"/>
        <v>-4.1731172625872492</v>
      </c>
      <c r="G19" s="20">
        <f t="shared" si="3"/>
        <v>66376</v>
      </c>
      <c r="H19" s="20">
        <f t="shared" si="3"/>
        <v>11027116.51</v>
      </c>
      <c r="I19" s="20">
        <f t="shared" si="3"/>
        <v>5867</v>
      </c>
      <c r="J19" s="20">
        <f t="shared" si="3"/>
        <v>1737.09</v>
      </c>
      <c r="K19" s="20">
        <f t="shared" si="3"/>
        <v>5642.36</v>
      </c>
      <c r="L19" s="20">
        <f t="shared" si="3"/>
        <v>2706.7599999999998</v>
      </c>
      <c r="M19" s="20">
        <f t="shared" ref="M19:M22" si="4">(K19-L19)/L19*100</f>
        <v>108.45438827232559</v>
      </c>
      <c r="N19" s="188">
        <f t="shared" si="2"/>
        <v>51.796355294572038</v>
      </c>
    </row>
    <row r="20" spans="1:14" ht="15" thickTop="1" thickBot="1">
      <c r="A20" s="232" t="s">
        <v>32</v>
      </c>
      <c r="B20" s="22" t="s">
        <v>19</v>
      </c>
      <c r="C20" s="23">
        <v>199.80435399999999</v>
      </c>
      <c r="D20" s="23">
        <v>1060.532704</v>
      </c>
      <c r="E20" s="23">
        <v>949.74</v>
      </c>
      <c r="F20" s="180">
        <f t="shared" si="0"/>
        <v>11.665582580495711</v>
      </c>
      <c r="G20" s="24">
        <v>3837</v>
      </c>
      <c r="H20" s="24">
        <v>422277.36560000002</v>
      </c>
      <c r="I20" s="24">
        <v>468</v>
      </c>
      <c r="J20" s="23">
        <v>145.98791299999999</v>
      </c>
      <c r="K20" s="24">
        <v>527.85331099999996</v>
      </c>
      <c r="L20" s="24">
        <v>390.88</v>
      </c>
      <c r="M20" s="113">
        <f t="shared" si="4"/>
        <v>35.042292007777313</v>
      </c>
      <c r="N20" s="189">
        <f>D20/D202*100</f>
        <v>11.892231454825282</v>
      </c>
    </row>
    <row r="21" spans="1:14" ht="14.25" thickBot="1">
      <c r="A21" s="235"/>
      <c r="B21" s="166" t="s">
        <v>20</v>
      </c>
      <c r="C21" s="24">
        <v>36.044454999999999</v>
      </c>
      <c r="D21" s="24">
        <v>191.558291</v>
      </c>
      <c r="E21" s="24">
        <v>198.34</v>
      </c>
      <c r="F21" s="16">
        <f t="shared" si="0"/>
        <v>-3.4192341433901414</v>
      </c>
      <c r="G21" s="24">
        <v>924</v>
      </c>
      <c r="H21" s="24">
        <v>18480</v>
      </c>
      <c r="I21" s="24">
        <v>211</v>
      </c>
      <c r="J21" s="24">
        <v>39.415958000000003</v>
      </c>
      <c r="K21" s="24">
        <v>153.473905</v>
      </c>
      <c r="L21" s="24">
        <v>104.24</v>
      </c>
      <c r="M21" s="37">
        <f t="shared" si="4"/>
        <v>47.231297966231786</v>
      </c>
      <c r="N21" s="187">
        <f>D21/D203*100</f>
        <v>9.5820722350979892</v>
      </c>
    </row>
    <row r="22" spans="1:14" ht="14.25" thickBot="1">
      <c r="A22" s="235"/>
      <c r="B22" s="166" t="s">
        <v>21</v>
      </c>
      <c r="C22" s="24">
        <v>3.9717750000000001</v>
      </c>
      <c r="D22" s="24">
        <v>7.8329680000000002</v>
      </c>
      <c r="E22" s="24">
        <v>7.61</v>
      </c>
      <c r="F22" s="16">
        <f t="shared" si="0"/>
        <v>2.9299342969776587</v>
      </c>
      <c r="G22" s="24">
        <v>6</v>
      </c>
      <c r="H22" s="24">
        <v>16790.931799999998</v>
      </c>
      <c r="I22" s="24"/>
      <c r="J22" s="24"/>
      <c r="K22" s="24"/>
      <c r="L22" s="24"/>
      <c r="M22" s="37" t="e">
        <f t="shared" si="4"/>
        <v>#DIV/0!</v>
      </c>
      <c r="N22" s="187">
        <f>D22/D204*100</f>
        <v>1.4704593110400854</v>
      </c>
    </row>
    <row r="23" spans="1:14" ht="14.25" thickBot="1">
      <c r="A23" s="235"/>
      <c r="B23" s="166" t="s">
        <v>22</v>
      </c>
      <c r="C23" s="24">
        <v>0.729599</v>
      </c>
      <c r="D23" s="24">
        <v>1.328924</v>
      </c>
      <c r="E23" s="24">
        <v>1.33</v>
      </c>
      <c r="F23" s="16">
        <f t="shared" si="0"/>
        <v>-8.0902255639103526E-2</v>
      </c>
      <c r="G23" s="24">
        <v>118</v>
      </c>
      <c r="H23" s="24">
        <v>8089.4650000000001</v>
      </c>
      <c r="I23" s="24">
        <v>2</v>
      </c>
      <c r="J23" s="24"/>
      <c r="K23" s="24">
        <v>0.11</v>
      </c>
      <c r="L23" s="24">
        <v>0.16</v>
      </c>
      <c r="M23" s="37"/>
      <c r="N23" s="187">
        <f>D23/D205*100</f>
        <v>0.79847682046347912</v>
      </c>
    </row>
    <row r="24" spans="1:14" ht="14.25" thickBot="1">
      <c r="A24" s="235"/>
      <c r="B24" s="166" t="s">
        <v>23</v>
      </c>
      <c r="C24" s="24"/>
      <c r="D24" s="24"/>
      <c r="E24" s="24"/>
      <c r="F24" s="16"/>
      <c r="G24" s="24"/>
      <c r="H24" s="24"/>
      <c r="I24" s="24"/>
      <c r="J24" s="24"/>
      <c r="K24" s="24"/>
      <c r="L24" s="24"/>
      <c r="M24" s="37"/>
      <c r="N24" s="187"/>
    </row>
    <row r="25" spans="1:14" ht="14.25" thickBot="1">
      <c r="A25" s="235"/>
      <c r="B25" s="166" t="s">
        <v>24</v>
      </c>
      <c r="C25" s="25">
        <v>5.0535999999999998E-2</v>
      </c>
      <c r="D25" s="25">
        <v>4.5399330000000004</v>
      </c>
      <c r="E25" s="24">
        <v>4.8899999999999997</v>
      </c>
      <c r="F25" s="16">
        <f>(D25-E25)/E25*100</f>
        <v>-7.1588343558282057</v>
      </c>
      <c r="G25" s="24">
        <v>16</v>
      </c>
      <c r="H25" s="24">
        <v>3049.7748999999999</v>
      </c>
      <c r="I25" s="24">
        <v>2</v>
      </c>
      <c r="J25" s="25"/>
      <c r="K25" s="24"/>
      <c r="L25" s="24">
        <v>5.03</v>
      </c>
      <c r="M25" s="37">
        <f>(K25-L25)/L25*100</f>
        <v>-100</v>
      </c>
      <c r="N25" s="187">
        <f>D25/D207*100</f>
        <v>0.24582886878867341</v>
      </c>
    </row>
    <row r="26" spans="1:14" ht="14.25" thickBot="1">
      <c r="A26" s="235"/>
      <c r="B26" s="166" t="s">
        <v>25</v>
      </c>
      <c r="C26" s="26"/>
      <c r="D26" s="26">
        <v>3.31142</v>
      </c>
      <c r="E26" s="26"/>
      <c r="F26" s="16"/>
      <c r="G26" s="26">
        <v>2</v>
      </c>
      <c r="H26" s="26">
        <v>165.571</v>
      </c>
      <c r="I26" s="26">
        <v>1</v>
      </c>
      <c r="J26" s="26">
        <v>0.29767500000000002</v>
      </c>
      <c r="K26" s="26">
        <v>0.3</v>
      </c>
      <c r="L26" s="26"/>
      <c r="M26" s="37"/>
      <c r="N26" s="187"/>
    </row>
    <row r="27" spans="1:14" ht="14.25" thickBot="1">
      <c r="A27" s="235"/>
      <c r="B27" s="166" t="s">
        <v>26</v>
      </c>
      <c r="C27" s="24">
        <v>19.64</v>
      </c>
      <c r="D27" s="24">
        <v>63.88</v>
      </c>
      <c r="E27" s="24">
        <v>31.81</v>
      </c>
      <c r="F27" s="16">
        <f>(D27-E27)/E27*100</f>
        <v>100.81735303363726</v>
      </c>
      <c r="G27" s="24">
        <v>11683</v>
      </c>
      <c r="H27" s="24">
        <v>471067.34</v>
      </c>
      <c r="I27" s="24">
        <v>39</v>
      </c>
      <c r="J27" s="24">
        <v>1.6790160000000001</v>
      </c>
      <c r="K27" s="24">
        <v>44.211813999999997</v>
      </c>
      <c r="L27" s="24">
        <v>0.33</v>
      </c>
      <c r="M27" s="37">
        <f>(K27-L27)/L27*100</f>
        <v>13297.519393939394</v>
      </c>
      <c r="N27" s="187">
        <f>D27/D209*100</f>
        <v>4.9444890886863941</v>
      </c>
    </row>
    <row r="28" spans="1:14" ht="14.25" thickBot="1">
      <c r="A28" s="235"/>
      <c r="B28" s="166" t="s">
        <v>27</v>
      </c>
      <c r="C28" s="24"/>
      <c r="D28" s="24"/>
      <c r="E28" s="24"/>
      <c r="F28" s="16"/>
      <c r="G28" s="24"/>
      <c r="H28" s="24"/>
      <c r="I28" s="24"/>
      <c r="J28" s="24"/>
      <c r="K28" s="24"/>
      <c r="L28" s="24"/>
      <c r="M28" s="37"/>
      <c r="N28" s="187"/>
    </row>
    <row r="29" spans="1:14" ht="14.25" thickBot="1">
      <c r="A29" s="235"/>
      <c r="B29" s="18" t="s">
        <v>28</v>
      </c>
      <c r="C29" s="46"/>
      <c r="D29" s="46"/>
      <c r="E29" s="46"/>
      <c r="F29" s="16"/>
      <c r="G29" s="46"/>
      <c r="H29" s="46"/>
      <c r="I29" s="46"/>
      <c r="J29" s="46"/>
      <c r="K29" s="46"/>
      <c r="L29" s="46"/>
      <c r="M29" s="37"/>
      <c r="N29" s="187"/>
    </row>
    <row r="30" spans="1:14" ht="14.25" thickBot="1">
      <c r="A30" s="235"/>
      <c r="B30" s="18" t="s">
        <v>29</v>
      </c>
      <c r="C30" s="46"/>
      <c r="D30" s="46"/>
      <c r="E30" s="46"/>
      <c r="F30" s="16"/>
      <c r="G30" s="46"/>
      <c r="H30" s="46"/>
      <c r="I30" s="46"/>
      <c r="J30" s="46"/>
      <c r="K30" s="46"/>
      <c r="L30" s="46"/>
      <c r="M30" s="37"/>
      <c r="N30" s="187"/>
    </row>
    <row r="31" spans="1:14" ht="14.25" thickBot="1">
      <c r="A31" s="235"/>
      <c r="B31" s="18" t="s">
        <v>30</v>
      </c>
      <c r="C31" s="46"/>
      <c r="D31" s="46"/>
      <c r="E31" s="46"/>
      <c r="F31" s="16"/>
      <c r="G31" s="46"/>
      <c r="H31" s="46"/>
      <c r="I31" s="46"/>
      <c r="J31" s="46"/>
      <c r="K31" s="46"/>
      <c r="L31" s="46"/>
      <c r="M31" s="37"/>
      <c r="N31" s="187"/>
    </row>
    <row r="32" spans="1:14" ht="14.25" thickBot="1">
      <c r="A32" s="236"/>
      <c r="B32" s="19" t="s">
        <v>31</v>
      </c>
      <c r="C32" s="20">
        <f t="shared" ref="C32:L32" si="5">C20+C22+C23+C24+C25+C26+C27+C28</f>
        <v>224.19626399999999</v>
      </c>
      <c r="D32" s="20">
        <f t="shared" si="5"/>
        <v>1141.4259489999999</v>
      </c>
      <c r="E32" s="20">
        <f t="shared" si="5"/>
        <v>995.38</v>
      </c>
      <c r="F32" s="21">
        <f t="shared" ref="F32:F38" si="6">(D32-E32)/E32*100</f>
        <v>14.672381301613449</v>
      </c>
      <c r="G32" s="20">
        <f t="shared" si="5"/>
        <v>15662</v>
      </c>
      <c r="H32" s="20">
        <f t="shared" si="5"/>
        <v>921440.44830000005</v>
      </c>
      <c r="I32" s="20">
        <f t="shared" si="5"/>
        <v>512</v>
      </c>
      <c r="J32" s="20">
        <f t="shared" si="5"/>
        <v>147.96460399999998</v>
      </c>
      <c r="K32" s="20">
        <f t="shared" si="5"/>
        <v>572.47512499999993</v>
      </c>
      <c r="L32" s="20">
        <f t="shared" si="5"/>
        <v>396.4</v>
      </c>
      <c r="M32" s="20">
        <f t="shared" ref="M32:M37" si="7">(K32-L32)/L32*100</f>
        <v>44.418548183652867</v>
      </c>
      <c r="N32" s="188">
        <f>D32/D214*100</f>
        <v>8.149726787573961</v>
      </c>
    </row>
    <row r="33" spans="1:14" ht="15" thickTop="1" thickBot="1">
      <c r="A33" s="232" t="s">
        <v>33</v>
      </c>
      <c r="B33" s="22" t="s">
        <v>19</v>
      </c>
      <c r="C33" s="109">
        <v>299</v>
      </c>
      <c r="D33" s="109">
        <v>1549</v>
      </c>
      <c r="E33" s="97">
        <v>1839.4504710000001</v>
      </c>
      <c r="F33" s="180">
        <f t="shared" si="6"/>
        <v>-15.790067500001747</v>
      </c>
      <c r="G33" s="78">
        <v>10371</v>
      </c>
      <c r="H33" s="78">
        <v>1107570.763089997</v>
      </c>
      <c r="I33" s="78">
        <v>1315</v>
      </c>
      <c r="J33" s="78">
        <v>209</v>
      </c>
      <c r="K33" s="78">
        <v>899.18000000000006</v>
      </c>
      <c r="L33" s="78">
        <v>546.84880099999998</v>
      </c>
      <c r="M33" s="113">
        <f t="shared" si="7"/>
        <v>64.429362989496624</v>
      </c>
      <c r="N33" s="189">
        <f t="shared" ref="N33:N38" si="8">D33/D202*100</f>
        <v>17.369635518118226</v>
      </c>
    </row>
    <row r="34" spans="1:14" ht="14.25" thickBot="1">
      <c r="A34" s="235"/>
      <c r="B34" s="166" t="s">
        <v>20</v>
      </c>
      <c r="C34" s="109">
        <v>78</v>
      </c>
      <c r="D34" s="109">
        <v>358</v>
      </c>
      <c r="E34" s="97">
        <v>355.42394200000001</v>
      </c>
      <c r="F34" s="16">
        <f t="shared" si="6"/>
        <v>0.72478460103286713</v>
      </c>
      <c r="G34" s="78">
        <v>3673</v>
      </c>
      <c r="H34" s="78">
        <v>73460</v>
      </c>
      <c r="I34" s="78">
        <v>603</v>
      </c>
      <c r="J34" s="78">
        <v>100</v>
      </c>
      <c r="K34" s="78">
        <v>336.39</v>
      </c>
      <c r="L34" s="78">
        <v>201.09748300000001</v>
      </c>
      <c r="M34" s="37">
        <f t="shared" si="7"/>
        <v>67.277081235273329</v>
      </c>
      <c r="N34" s="187">
        <f t="shared" si="8"/>
        <v>17.907770226270607</v>
      </c>
    </row>
    <row r="35" spans="1:14" ht="14.25" thickBot="1">
      <c r="A35" s="235"/>
      <c r="B35" s="166" t="s">
        <v>21</v>
      </c>
      <c r="C35" s="109">
        <v>4</v>
      </c>
      <c r="D35" s="109">
        <v>15</v>
      </c>
      <c r="E35" s="97">
        <v>18.891054999999998</v>
      </c>
      <c r="F35" s="16">
        <f t="shared" si="6"/>
        <v>-20.597340910817309</v>
      </c>
      <c r="G35" s="78">
        <v>677</v>
      </c>
      <c r="H35" s="78">
        <v>48641.444100000001</v>
      </c>
      <c r="I35" s="78">
        <v>17</v>
      </c>
      <c r="J35" s="78">
        <v>1</v>
      </c>
      <c r="K35" s="78">
        <v>3</v>
      </c>
      <c r="L35" s="78">
        <v>0</v>
      </c>
      <c r="M35" s="37" t="e">
        <f t="shared" si="7"/>
        <v>#DIV/0!</v>
      </c>
      <c r="N35" s="187">
        <f t="shared" si="8"/>
        <v>2.8159044777919791</v>
      </c>
    </row>
    <row r="36" spans="1:14" ht="14.25" thickBot="1">
      <c r="A36" s="235"/>
      <c r="B36" s="166" t="s">
        <v>22</v>
      </c>
      <c r="C36" s="109">
        <v>3</v>
      </c>
      <c r="D36" s="109">
        <v>4</v>
      </c>
      <c r="E36" s="97">
        <v>3.9799790000000002</v>
      </c>
      <c r="F36" s="16">
        <f t="shared" si="6"/>
        <v>0.50304285525124237</v>
      </c>
      <c r="G36" s="78">
        <v>431</v>
      </c>
      <c r="H36" s="78">
        <v>56455.34</v>
      </c>
      <c r="I36" s="78">
        <v>19</v>
      </c>
      <c r="J36" s="78">
        <v>0</v>
      </c>
      <c r="K36" s="78">
        <v>5</v>
      </c>
      <c r="L36" s="78">
        <v>3</v>
      </c>
      <c r="M36" s="37">
        <f t="shared" si="7"/>
        <v>66.666666666666657</v>
      </c>
      <c r="N36" s="187">
        <f t="shared" si="8"/>
        <v>2.4033784338712496</v>
      </c>
    </row>
    <row r="37" spans="1:14" ht="14.25" thickBot="1">
      <c r="A37" s="235"/>
      <c r="B37" s="166" t="s">
        <v>23</v>
      </c>
      <c r="C37" s="109">
        <v>224</v>
      </c>
      <c r="D37" s="109">
        <v>4.1415179999999996</v>
      </c>
      <c r="E37" s="97">
        <v>0</v>
      </c>
      <c r="F37" s="16" t="e">
        <f t="shared" si="6"/>
        <v>#DIV/0!</v>
      </c>
      <c r="G37" s="78">
        <v>431</v>
      </c>
      <c r="H37" s="78">
        <v>13910.136903000001</v>
      </c>
      <c r="I37" s="78">
        <v>2</v>
      </c>
      <c r="J37" s="78">
        <v>0</v>
      </c>
      <c r="K37" s="78">
        <v>0</v>
      </c>
      <c r="L37" s="78">
        <v>1</v>
      </c>
      <c r="M37" s="37">
        <f t="shared" si="7"/>
        <v>-100</v>
      </c>
      <c r="N37" s="187">
        <f t="shared" si="8"/>
        <v>9.0701948560228072</v>
      </c>
    </row>
    <row r="38" spans="1:14" ht="14.25" thickBot="1">
      <c r="A38" s="235"/>
      <c r="B38" s="166" t="s">
        <v>24</v>
      </c>
      <c r="C38" s="109">
        <v>0</v>
      </c>
      <c r="D38" s="109">
        <v>276</v>
      </c>
      <c r="E38" s="97">
        <v>47.433284999999998</v>
      </c>
      <c r="F38" s="16">
        <f t="shared" si="6"/>
        <v>481.86988314218587</v>
      </c>
      <c r="G38" s="78">
        <v>387</v>
      </c>
      <c r="H38" s="78">
        <v>141869.089802</v>
      </c>
      <c r="I38" s="78">
        <v>15</v>
      </c>
      <c r="J38" s="78">
        <v>3</v>
      </c>
      <c r="K38" s="78">
        <v>10</v>
      </c>
      <c r="L38" s="78">
        <v>11</v>
      </c>
      <c r="M38" s="37">
        <f t="shared" ref="M38" si="9">(K38-L38)/L38*100</f>
        <v>-9.0909090909090917</v>
      </c>
      <c r="N38" s="187">
        <f t="shared" si="8"/>
        <v>14.944883060096666</v>
      </c>
    </row>
    <row r="39" spans="1:14" ht="14.25" thickBot="1">
      <c r="A39" s="235"/>
      <c r="B39" s="166" t="s">
        <v>25</v>
      </c>
      <c r="C39" s="109">
        <v>43</v>
      </c>
      <c r="D39" s="109">
        <v>0</v>
      </c>
      <c r="E39" s="97">
        <v>0</v>
      </c>
      <c r="F39" s="16"/>
      <c r="G39" s="80"/>
      <c r="H39" s="80"/>
      <c r="I39" s="80">
        <v>0</v>
      </c>
      <c r="J39" s="78">
        <v>0</v>
      </c>
      <c r="K39" s="80">
        <v>0</v>
      </c>
      <c r="L39" s="80">
        <v>0</v>
      </c>
      <c r="M39" s="37"/>
      <c r="N39" s="187"/>
    </row>
    <row r="40" spans="1:14" ht="14.25" thickBot="1">
      <c r="A40" s="235"/>
      <c r="B40" s="166" t="s">
        <v>26</v>
      </c>
      <c r="C40" s="109">
        <v>0</v>
      </c>
      <c r="D40" s="109">
        <v>211</v>
      </c>
      <c r="E40" s="97">
        <v>176.45287000000016</v>
      </c>
      <c r="F40" s="16">
        <f>(D40-E40)/E40*100</f>
        <v>19.578672764007639</v>
      </c>
      <c r="G40" s="78">
        <v>4885</v>
      </c>
      <c r="H40" s="78">
        <v>4638146.1500000004</v>
      </c>
      <c r="I40" s="80">
        <v>43</v>
      </c>
      <c r="J40" s="78">
        <v>5</v>
      </c>
      <c r="K40" s="80">
        <v>17</v>
      </c>
      <c r="L40" s="78">
        <v>18.099999999999998</v>
      </c>
      <c r="M40" s="37">
        <f>(K40-L40)/L40*100</f>
        <v>-6.077348066298331</v>
      </c>
      <c r="N40" s="187">
        <f>D40/D209*100</f>
        <v>16.331984936017989</v>
      </c>
    </row>
    <row r="41" spans="1:14" ht="14.25" thickBot="1">
      <c r="A41" s="235"/>
      <c r="B41" s="166" t="s">
        <v>27</v>
      </c>
      <c r="C41" s="109">
        <v>0</v>
      </c>
      <c r="D41" s="109">
        <v>0</v>
      </c>
      <c r="E41" s="97">
        <v>0</v>
      </c>
      <c r="F41" s="16"/>
      <c r="G41" s="78"/>
      <c r="H41" s="78"/>
      <c r="I41" s="80">
        <v>0</v>
      </c>
      <c r="J41" s="78">
        <v>0</v>
      </c>
      <c r="K41" s="80">
        <v>0</v>
      </c>
      <c r="L41" s="78">
        <v>0</v>
      </c>
      <c r="M41" s="37"/>
      <c r="N41" s="187">
        <f>D41/D210*100</f>
        <v>0</v>
      </c>
    </row>
    <row r="42" spans="1:14" ht="14.25" thickBot="1">
      <c r="A42" s="235"/>
      <c r="B42" s="18" t="s">
        <v>28</v>
      </c>
      <c r="C42" s="109">
        <v>0</v>
      </c>
      <c r="D42" s="109">
        <v>0</v>
      </c>
      <c r="E42" s="97">
        <v>0</v>
      </c>
      <c r="F42" s="16"/>
      <c r="G42" s="78"/>
      <c r="H42" s="78"/>
      <c r="I42" s="78">
        <v>0</v>
      </c>
      <c r="J42" s="78">
        <v>0</v>
      </c>
      <c r="K42" s="78">
        <v>0</v>
      </c>
      <c r="L42" s="78">
        <v>0</v>
      </c>
      <c r="M42" s="37"/>
      <c r="N42" s="187"/>
    </row>
    <row r="43" spans="1:14" ht="14.25" thickBot="1">
      <c r="A43" s="235"/>
      <c r="B43" s="18" t="s">
        <v>29</v>
      </c>
      <c r="C43" s="109">
        <v>0</v>
      </c>
      <c r="D43" s="109">
        <v>0</v>
      </c>
      <c r="E43" s="97">
        <v>0</v>
      </c>
      <c r="F43" s="16"/>
      <c r="G43" s="78"/>
      <c r="H43" s="78"/>
      <c r="I43" s="78">
        <v>0</v>
      </c>
      <c r="J43" s="78">
        <v>0</v>
      </c>
      <c r="K43" s="78">
        <v>0</v>
      </c>
      <c r="L43" s="78">
        <v>0</v>
      </c>
      <c r="M43" s="37"/>
      <c r="N43" s="187">
        <f>D43/D212*100</f>
        <v>0</v>
      </c>
    </row>
    <row r="44" spans="1:14" ht="14.25" thickBot="1">
      <c r="A44" s="235"/>
      <c r="B44" s="18" t="s">
        <v>30</v>
      </c>
      <c r="C44" s="109">
        <v>0</v>
      </c>
      <c r="D44" s="109">
        <v>0</v>
      </c>
      <c r="E44" s="97">
        <v>0</v>
      </c>
      <c r="F44" s="16"/>
      <c r="G44" s="78"/>
      <c r="H44" s="78"/>
      <c r="I44" s="78">
        <v>0</v>
      </c>
      <c r="J44" s="78">
        <v>0</v>
      </c>
      <c r="K44" s="78">
        <v>0</v>
      </c>
      <c r="L44" s="78"/>
      <c r="M44" s="37"/>
      <c r="N44" s="187"/>
    </row>
    <row r="45" spans="1:14" ht="14.25" thickBot="1">
      <c r="A45" s="236"/>
      <c r="B45" s="19" t="s">
        <v>31</v>
      </c>
      <c r="C45" s="20">
        <f t="shared" ref="C45:L45" si="10">C33+C35+C36+C37+C38+C39+C40+C41</f>
        <v>573</v>
      </c>
      <c r="D45" s="20">
        <f t="shared" si="10"/>
        <v>2059.1415179999999</v>
      </c>
      <c r="E45" s="20">
        <f t="shared" si="10"/>
        <v>2086.2076600000005</v>
      </c>
      <c r="F45" s="21">
        <f>(D45-E45)/E45*100</f>
        <v>-1.2973848442297722</v>
      </c>
      <c r="G45" s="20">
        <f t="shared" si="10"/>
        <v>17182</v>
      </c>
      <c r="H45" s="20">
        <f t="shared" si="10"/>
        <v>6006592.9238949977</v>
      </c>
      <c r="I45" s="20">
        <f t="shared" si="10"/>
        <v>1411</v>
      </c>
      <c r="J45" s="20">
        <f t="shared" si="10"/>
        <v>218</v>
      </c>
      <c r="K45" s="20">
        <f t="shared" si="10"/>
        <v>934.18000000000006</v>
      </c>
      <c r="L45" s="20">
        <f t="shared" si="10"/>
        <v>579.948801</v>
      </c>
      <c r="M45" s="20">
        <f t="shared" ref="M45:M49" si="11">(K45-L45)/L45*100</f>
        <v>61.079736416249617</v>
      </c>
      <c r="N45" s="188">
        <f>D45/D214*100</f>
        <v>14.702172141217293</v>
      </c>
    </row>
    <row r="46" spans="1:14" ht="14.25" thickTop="1">
      <c r="A46" s="232" t="s">
        <v>34</v>
      </c>
      <c r="B46" s="22" t="s">
        <v>19</v>
      </c>
      <c r="C46" s="117">
        <v>144.4898</v>
      </c>
      <c r="D46" s="117">
        <v>794.85310000000004</v>
      </c>
      <c r="E46" s="117">
        <v>930.35659999999996</v>
      </c>
      <c r="F46" s="180">
        <f>(D46-E46)/E46*100</f>
        <v>-14.564684122195718</v>
      </c>
      <c r="G46" s="118">
        <v>4962</v>
      </c>
      <c r="H46" s="118">
        <v>413707.83</v>
      </c>
      <c r="I46" s="118">
        <v>818</v>
      </c>
      <c r="J46" s="118">
        <v>115.2551</v>
      </c>
      <c r="K46" s="118">
        <v>588.27509999999995</v>
      </c>
      <c r="L46" s="118">
        <v>603.32600000000002</v>
      </c>
      <c r="M46" s="113">
        <f t="shared" si="11"/>
        <v>-2.4946546311612741</v>
      </c>
      <c r="N46" s="189">
        <f>D46/D202*100</f>
        <v>8.9130462475444663</v>
      </c>
    </row>
    <row r="47" spans="1:14">
      <c r="A47" s="233"/>
      <c r="B47" s="166" t="s">
        <v>20</v>
      </c>
      <c r="C47" s="118">
        <v>33.221800000000002</v>
      </c>
      <c r="D47" s="118">
        <v>185.49860000000001</v>
      </c>
      <c r="E47" s="118">
        <v>238.03</v>
      </c>
      <c r="F47" s="16">
        <f>(D47-E47)/E47*100</f>
        <v>-22.069234970381881</v>
      </c>
      <c r="G47" s="118">
        <v>1605</v>
      </c>
      <c r="H47" s="118">
        <v>32020</v>
      </c>
      <c r="I47" s="118">
        <v>318</v>
      </c>
      <c r="J47" s="118">
        <v>11.2498</v>
      </c>
      <c r="K47" s="118">
        <v>168.99680000000001</v>
      </c>
      <c r="L47" s="118">
        <v>188.63239999999999</v>
      </c>
      <c r="M47" s="37">
        <f t="shared" si="11"/>
        <v>-10.409452458856476</v>
      </c>
      <c r="N47" s="187">
        <f>D47/D203*100</f>
        <v>9.2789561622762022</v>
      </c>
    </row>
    <row r="48" spans="1:14">
      <c r="A48" s="233"/>
      <c r="B48" s="166" t="s">
        <v>21</v>
      </c>
      <c r="C48" s="118">
        <v>4.5731999999999999</v>
      </c>
      <c r="D48" s="118">
        <v>32.236899999999999</v>
      </c>
      <c r="E48" s="118">
        <v>22.614100000000001</v>
      </c>
      <c r="F48" s="16">
        <f>(D48-E48)/E48*100</f>
        <v>42.552212999854063</v>
      </c>
      <c r="G48" s="118">
        <v>31</v>
      </c>
      <c r="H48" s="118">
        <v>25292.12</v>
      </c>
      <c r="I48" s="118">
        <v>2</v>
      </c>
      <c r="J48" s="118">
        <v>0</v>
      </c>
      <c r="K48" s="118">
        <v>0.63100000000000001</v>
      </c>
      <c r="L48" s="118">
        <v>589.26589999999999</v>
      </c>
      <c r="M48" s="37">
        <f t="shared" si="11"/>
        <v>-99.892917611557024</v>
      </c>
      <c r="N48" s="187">
        <f>D48/D204*100</f>
        <v>6.0517354040088156</v>
      </c>
    </row>
    <row r="49" spans="1:14">
      <c r="A49" s="233"/>
      <c r="B49" s="166" t="s">
        <v>22</v>
      </c>
      <c r="C49" s="118">
        <v>0.1003</v>
      </c>
      <c r="D49" s="118">
        <v>0.40129999999999999</v>
      </c>
      <c r="E49" s="118">
        <v>1.1800999999999999</v>
      </c>
      <c r="F49" s="16">
        <f>(D49-E49)/E49*100</f>
        <v>-65.994407253622583</v>
      </c>
      <c r="G49" s="118">
        <v>22</v>
      </c>
      <c r="H49" s="118">
        <v>7127</v>
      </c>
      <c r="I49" s="118">
        <v>5</v>
      </c>
      <c r="J49" s="118">
        <v>0.1188</v>
      </c>
      <c r="K49" s="118">
        <v>1.3973</v>
      </c>
      <c r="L49" s="118">
        <v>4</v>
      </c>
      <c r="M49" s="37">
        <f t="shared" si="11"/>
        <v>-65.067499999999995</v>
      </c>
      <c r="N49" s="187">
        <f>D49/D205*100</f>
        <v>0.24111894137813314</v>
      </c>
    </row>
    <row r="50" spans="1:14">
      <c r="A50" s="233"/>
      <c r="B50" s="166" t="s">
        <v>23</v>
      </c>
      <c r="C50" s="118">
        <v>0</v>
      </c>
      <c r="D50" s="118">
        <v>0</v>
      </c>
      <c r="E50" s="118">
        <v>0</v>
      </c>
      <c r="F50" s="16"/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37"/>
      <c r="N50" s="187"/>
    </row>
    <row r="51" spans="1:14">
      <c r="A51" s="233"/>
      <c r="B51" s="166" t="s">
        <v>24</v>
      </c>
      <c r="C51" s="118">
        <v>5.2104999999999997</v>
      </c>
      <c r="D51" s="118">
        <v>46.051400000000001</v>
      </c>
      <c r="E51" s="118">
        <v>32.4923</v>
      </c>
      <c r="F51" s="16">
        <f>(D51-E51)/E51*100</f>
        <v>41.730194538398329</v>
      </c>
      <c r="G51" s="118">
        <v>64</v>
      </c>
      <c r="H51" s="118">
        <v>65387.76</v>
      </c>
      <c r="I51" s="118">
        <v>35</v>
      </c>
      <c r="J51" s="118">
        <v>1.623</v>
      </c>
      <c r="K51" s="118">
        <v>11.1928</v>
      </c>
      <c r="L51" s="118">
        <v>15.535399999999999</v>
      </c>
      <c r="M51" s="37">
        <f>(K51-L51)/L51*100</f>
        <v>-27.952933300719639</v>
      </c>
      <c r="N51" s="187">
        <f>D51/D207*100</f>
        <v>2.4935970570787527</v>
      </c>
    </row>
    <row r="52" spans="1:14">
      <c r="A52" s="233"/>
      <c r="B52" s="166" t="s">
        <v>25</v>
      </c>
      <c r="C52" s="120">
        <v>4.4328000000000003</v>
      </c>
      <c r="D52" s="120">
        <v>117.2456</v>
      </c>
      <c r="E52" s="120">
        <v>292.25720000000001</v>
      </c>
      <c r="F52" s="16">
        <f>(D52-E52)/E52*100</f>
        <v>-59.882733427953191</v>
      </c>
      <c r="G52" s="120">
        <v>88</v>
      </c>
      <c r="H52" s="120">
        <v>5417.39</v>
      </c>
      <c r="I52" s="120">
        <v>370</v>
      </c>
      <c r="J52" s="120">
        <v>13.763</v>
      </c>
      <c r="K52" s="120">
        <v>84.6768</v>
      </c>
      <c r="L52" s="120">
        <v>89.003699999999995</v>
      </c>
      <c r="M52" s="37">
        <f t="shared" ref="M52:M54" si="12">(K52-L52)/L52*100</f>
        <v>-4.8614832866498752</v>
      </c>
      <c r="N52" s="187">
        <f>D52/D208*100</f>
        <v>11.631080771220088</v>
      </c>
    </row>
    <row r="53" spans="1:14">
      <c r="A53" s="233"/>
      <c r="B53" s="166" t="s">
        <v>26</v>
      </c>
      <c r="C53" s="118">
        <v>14.0832</v>
      </c>
      <c r="D53" s="118">
        <v>56.173400000000001</v>
      </c>
      <c r="E53" s="118">
        <v>43.557299999999998</v>
      </c>
      <c r="F53" s="16">
        <f>(D53-E53)/E53*100</f>
        <v>28.964375661484993</v>
      </c>
      <c r="G53" s="118">
        <v>491</v>
      </c>
      <c r="H53" s="118">
        <v>127626.58</v>
      </c>
      <c r="I53" s="118">
        <v>3</v>
      </c>
      <c r="J53" s="118">
        <v>7.2404000000000002</v>
      </c>
      <c r="K53" s="118">
        <v>49.4831</v>
      </c>
      <c r="L53" s="118">
        <v>15.8057</v>
      </c>
      <c r="M53" s="37">
        <f t="shared" si="12"/>
        <v>213.07123379540292</v>
      </c>
      <c r="N53" s="187">
        <f>D53/D209*100</f>
        <v>4.3479768843834741</v>
      </c>
    </row>
    <row r="54" spans="1:14">
      <c r="A54" s="233"/>
      <c r="B54" s="166" t="s">
        <v>27</v>
      </c>
      <c r="C54" s="118">
        <v>27.502199999999998</v>
      </c>
      <c r="D54" s="118">
        <v>48.531799999999997</v>
      </c>
      <c r="E54" s="118">
        <v>12.0206</v>
      </c>
      <c r="F54" s="16">
        <f>(D54-E54)/E54*100</f>
        <v>303.73858210072706</v>
      </c>
      <c r="G54" s="118">
        <v>9</v>
      </c>
      <c r="H54" s="118">
        <v>952</v>
      </c>
      <c r="I54" s="118">
        <v>1</v>
      </c>
      <c r="J54" s="118">
        <v>0</v>
      </c>
      <c r="K54" s="118">
        <v>2.7</v>
      </c>
      <c r="L54" s="118">
        <v>0</v>
      </c>
      <c r="M54" s="37" t="e">
        <f t="shared" si="12"/>
        <v>#DIV/0!</v>
      </c>
      <c r="N54" s="187">
        <f>D54/D210*100</f>
        <v>24.724968489952953</v>
      </c>
    </row>
    <row r="55" spans="1:14">
      <c r="A55" s="233"/>
      <c r="B55" s="18" t="s">
        <v>28</v>
      </c>
      <c r="C55" s="119">
        <v>0</v>
      </c>
      <c r="D55" s="119">
        <v>0</v>
      </c>
      <c r="E55" s="119">
        <v>0</v>
      </c>
      <c r="F55" s="16"/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37"/>
      <c r="N55" s="187"/>
    </row>
    <row r="56" spans="1:14">
      <c r="A56" s="233"/>
      <c r="B56" s="18" t="s">
        <v>29</v>
      </c>
      <c r="C56" s="119">
        <v>0</v>
      </c>
      <c r="D56" s="119">
        <v>1.1473</v>
      </c>
      <c r="E56" s="119">
        <v>12.0206</v>
      </c>
      <c r="F56" s="16">
        <f>(D56-E56)/E56*100</f>
        <v>-90.455551303595499</v>
      </c>
      <c r="G56" s="119">
        <v>1</v>
      </c>
      <c r="H56" s="119">
        <v>314.41000000000003</v>
      </c>
      <c r="I56" s="119">
        <v>1</v>
      </c>
      <c r="J56" s="119">
        <v>0</v>
      </c>
      <c r="K56" s="119">
        <v>2.7</v>
      </c>
      <c r="L56" s="119">
        <v>0</v>
      </c>
      <c r="M56" s="37" t="e">
        <f>(K56-L56)/L56*100</f>
        <v>#DIV/0!</v>
      </c>
      <c r="N56" s="187">
        <f>D56/D212*100</f>
        <v>56.881196979094305</v>
      </c>
    </row>
    <row r="57" spans="1:14">
      <c r="A57" s="233"/>
      <c r="B57" s="18" t="s">
        <v>30</v>
      </c>
      <c r="C57" s="119">
        <v>27.502199999999998</v>
      </c>
      <c r="D57" s="119">
        <v>47.384399999999999</v>
      </c>
      <c r="E57" s="119">
        <v>0</v>
      </c>
      <c r="F57" s="16"/>
      <c r="G57" s="119">
        <v>8</v>
      </c>
      <c r="H57" s="119">
        <v>637.14</v>
      </c>
      <c r="I57" s="119">
        <v>0</v>
      </c>
      <c r="J57" s="119">
        <v>0</v>
      </c>
      <c r="K57" s="119">
        <v>0</v>
      </c>
      <c r="L57" s="119">
        <v>0</v>
      </c>
      <c r="M57" s="37" t="e">
        <f>(K57-L57)/L57*100</f>
        <v>#DIV/0!</v>
      </c>
      <c r="N57" s="187"/>
    </row>
    <row r="58" spans="1:14" ht="14.25" thickBot="1">
      <c r="A58" s="234"/>
      <c r="B58" s="19" t="s">
        <v>31</v>
      </c>
      <c r="C58" s="20">
        <f t="shared" ref="C58:L58" si="13">C46+C48+C49+C50+C51+C52+C53+C54</f>
        <v>200.392</v>
      </c>
      <c r="D58" s="20">
        <f t="shared" si="13"/>
        <v>1095.4934999999998</v>
      </c>
      <c r="E58" s="20">
        <f t="shared" si="13"/>
        <v>1334.4782</v>
      </c>
      <c r="F58" s="21">
        <f>(D58-E58)/E58*100</f>
        <v>-17.908475387608444</v>
      </c>
      <c r="G58" s="20">
        <f t="shared" si="13"/>
        <v>5667</v>
      </c>
      <c r="H58" s="20">
        <f t="shared" si="13"/>
        <v>645510.68000000005</v>
      </c>
      <c r="I58" s="20">
        <f t="shared" si="13"/>
        <v>1234</v>
      </c>
      <c r="J58" s="20">
        <f t="shared" si="13"/>
        <v>138.00029999999998</v>
      </c>
      <c r="K58" s="20">
        <f t="shared" si="13"/>
        <v>738.35609999999997</v>
      </c>
      <c r="L58" s="20">
        <f t="shared" si="13"/>
        <v>1316.9366999999997</v>
      </c>
      <c r="M58" s="20">
        <f t="shared" ref="M58:M60" si="14">(K58-L58)/L58*100</f>
        <v>-43.933820053765672</v>
      </c>
      <c r="N58" s="188">
        <f>D58/D214*100</f>
        <v>7.8217712943927067</v>
      </c>
    </row>
    <row r="59" spans="1:14" ht="15" thickTop="1" thickBot="1">
      <c r="A59" s="235" t="s">
        <v>35</v>
      </c>
      <c r="B59" s="166" t="s">
        <v>19</v>
      </c>
      <c r="C59" s="73">
        <v>8.2908939999999998</v>
      </c>
      <c r="D59" s="73">
        <v>42.998331999999998</v>
      </c>
      <c r="E59" s="73">
        <v>71.248410000000007</v>
      </c>
      <c r="F59" s="16">
        <f>(D59-E59)/E59*100</f>
        <v>-39.650117104367673</v>
      </c>
      <c r="G59" s="74">
        <v>354</v>
      </c>
      <c r="H59" s="74">
        <v>30959.359700000001</v>
      </c>
      <c r="I59" s="74">
        <v>30</v>
      </c>
      <c r="J59" s="74">
        <v>0.76802000000000004</v>
      </c>
      <c r="K59" s="74">
        <v>22.575586999999999</v>
      </c>
      <c r="L59" s="74">
        <v>94.153407999999999</v>
      </c>
      <c r="M59" s="37">
        <f t="shared" si="14"/>
        <v>-76.022549284673801</v>
      </c>
      <c r="N59" s="187">
        <f>D59/D202*100</f>
        <v>0.48215968671855353</v>
      </c>
    </row>
    <row r="60" spans="1:14" ht="14.25" thickBot="1">
      <c r="A60" s="235"/>
      <c r="B60" s="166" t="s">
        <v>20</v>
      </c>
      <c r="C60" s="74">
        <v>2.8892470000000001</v>
      </c>
      <c r="D60" s="74">
        <v>10.083963000000001</v>
      </c>
      <c r="E60" s="74">
        <v>17.054824</v>
      </c>
      <c r="F60" s="16">
        <f>(D60-E60)/E60*100</f>
        <v>-40.873250876115755</v>
      </c>
      <c r="G60" s="74">
        <v>107</v>
      </c>
      <c r="H60" s="74">
        <v>2140</v>
      </c>
      <c r="I60" s="74">
        <v>10</v>
      </c>
      <c r="J60" s="74">
        <v>0.313</v>
      </c>
      <c r="K60" s="74">
        <v>14.74</v>
      </c>
      <c r="L60" s="74">
        <v>37.382192000000003</v>
      </c>
      <c r="M60" s="37">
        <f t="shared" si="14"/>
        <v>-60.569460453255388</v>
      </c>
      <c r="N60" s="187">
        <f>D60/D203*100</f>
        <v>0.5044170178050682</v>
      </c>
    </row>
    <row r="61" spans="1:14" ht="14.25" thickBot="1">
      <c r="A61" s="235"/>
      <c r="B61" s="166" t="s">
        <v>21</v>
      </c>
      <c r="C61" s="74">
        <v>1.2158690000000001</v>
      </c>
      <c r="D61" s="74">
        <v>1.2158690000000001</v>
      </c>
      <c r="E61" s="74">
        <v>17.219749</v>
      </c>
      <c r="F61" s="16">
        <f>(D61-E61)/E61*100</f>
        <v>-92.939101493291204</v>
      </c>
      <c r="G61" s="74">
        <v>1</v>
      </c>
      <c r="H61" s="74">
        <v>546.11080000000004</v>
      </c>
      <c r="I61" s="74"/>
      <c r="J61" s="74"/>
      <c r="K61" s="74"/>
      <c r="L61" s="74"/>
      <c r="M61" s="37"/>
      <c r="N61" s="187">
        <f>D61/D204*100</f>
        <v>0.22825139743389705</v>
      </c>
    </row>
    <row r="62" spans="1:14" ht="14.25" thickBot="1">
      <c r="A62" s="235"/>
      <c r="B62" s="166" t="s">
        <v>22</v>
      </c>
      <c r="C62" s="74"/>
      <c r="D62" s="74">
        <v>0.493392</v>
      </c>
      <c r="E62" s="74"/>
      <c r="F62" s="16"/>
      <c r="G62" s="74">
        <v>3</v>
      </c>
      <c r="H62" s="74">
        <v>1237.5</v>
      </c>
      <c r="I62" s="74"/>
      <c r="J62" s="74"/>
      <c r="K62" s="74"/>
      <c r="L62" s="74"/>
      <c r="M62" s="37"/>
      <c r="N62" s="187"/>
    </row>
    <row r="63" spans="1:14" ht="14.25" thickBot="1">
      <c r="A63" s="235"/>
      <c r="B63" s="166" t="s">
        <v>23</v>
      </c>
      <c r="C63" s="74"/>
      <c r="D63" s="74"/>
      <c r="E63" s="74"/>
      <c r="F63" s="16"/>
      <c r="G63" s="74"/>
      <c r="H63" s="74"/>
      <c r="I63" s="74"/>
      <c r="J63" s="74"/>
      <c r="K63" s="74"/>
      <c r="L63" s="74"/>
      <c r="M63" s="37"/>
      <c r="N63" s="187"/>
    </row>
    <row r="64" spans="1:14" ht="14.25" thickBot="1">
      <c r="A64" s="235"/>
      <c r="B64" s="166" t="s">
        <v>24</v>
      </c>
      <c r="C64" s="74">
        <v>10.66</v>
      </c>
      <c r="D64" s="74">
        <v>22.69</v>
      </c>
      <c r="E64" s="74">
        <v>2.0679259999999999</v>
      </c>
      <c r="F64" s="16">
        <f>(D64-E64)/E64*100</f>
        <v>997.23462058120072</v>
      </c>
      <c r="G64" s="74">
        <v>8</v>
      </c>
      <c r="H64" s="74">
        <v>8958.9500000000007</v>
      </c>
      <c r="I64" s="74"/>
      <c r="J64" s="74"/>
      <c r="K64" s="74"/>
      <c r="L64" s="74">
        <v>3.2820000000000002E-2</v>
      </c>
      <c r="M64" s="37"/>
      <c r="N64" s="187">
        <f>D64/D207*100</f>
        <v>1.2286210022956283</v>
      </c>
    </row>
    <row r="65" spans="1:14" ht="14.25" thickBot="1">
      <c r="A65" s="235"/>
      <c r="B65" s="166" t="s">
        <v>25</v>
      </c>
      <c r="C65" s="75"/>
      <c r="D65" s="75"/>
      <c r="E65" s="75"/>
      <c r="F65" s="16"/>
      <c r="G65" s="75"/>
      <c r="H65" s="75"/>
      <c r="I65" s="75"/>
      <c r="J65" s="75"/>
      <c r="K65" s="75"/>
      <c r="L65" s="75"/>
      <c r="M65" s="37"/>
      <c r="N65" s="187"/>
    </row>
    <row r="66" spans="1:14" ht="14.25" thickBot="1">
      <c r="A66" s="235"/>
      <c r="B66" s="166" t="s">
        <v>26</v>
      </c>
      <c r="C66" s="74">
        <v>1.472216</v>
      </c>
      <c r="D66" s="76">
        <v>16.470165999999999</v>
      </c>
      <c r="E66" s="74">
        <v>8.6011710000000008</v>
      </c>
      <c r="F66" s="16">
        <f>(D66-E66)/E66*100</f>
        <v>91.487484669238611</v>
      </c>
      <c r="G66" s="74">
        <v>135</v>
      </c>
      <c r="H66" s="74">
        <v>20349.55</v>
      </c>
      <c r="I66" s="74">
        <v>9</v>
      </c>
      <c r="J66" s="74">
        <v>0.118266</v>
      </c>
      <c r="K66" s="74">
        <v>0.68958900000000001</v>
      </c>
      <c r="L66" s="74">
        <v>3.1258859999999999</v>
      </c>
      <c r="M66" s="37">
        <f>(K66-L66)/L66*100</f>
        <v>-77.939406619435246</v>
      </c>
      <c r="N66" s="187">
        <f>D66/D209*100</f>
        <v>1.2748365071360932</v>
      </c>
    </row>
    <row r="67" spans="1:14" ht="14.25" thickBot="1">
      <c r="A67" s="235"/>
      <c r="B67" s="166" t="s">
        <v>27</v>
      </c>
      <c r="C67" s="37"/>
      <c r="D67" s="37"/>
      <c r="E67" s="37"/>
      <c r="F67" s="16"/>
      <c r="G67" s="37"/>
      <c r="H67" s="37"/>
      <c r="I67" s="37"/>
      <c r="J67" s="37"/>
      <c r="K67" s="37"/>
      <c r="L67" s="37"/>
      <c r="M67" s="37"/>
      <c r="N67" s="187"/>
    </row>
    <row r="68" spans="1:14" ht="14.25" thickBot="1">
      <c r="A68" s="235"/>
      <c r="B68" s="18" t="s">
        <v>28</v>
      </c>
      <c r="C68" s="40"/>
      <c r="D68" s="40"/>
      <c r="E68" s="40"/>
      <c r="F68" s="16"/>
      <c r="G68" s="40"/>
      <c r="H68" s="40"/>
      <c r="I68" s="40"/>
      <c r="J68" s="40"/>
      <c r="K68" s="40"/>
      <c r="L68" s="40"/>
      <c r="M68" s="37"/>
      <c r="N68" s="187"/>
    </row>
    <row r="69" spans="1:14" ht="14.25" thickBot="1">
      <c r="A69" s="235"/>
      <c r="B69" s="18" t="s">
        <v>29</v>
      </c>
      <c r="C69" s="40"/>
      <c r="D69" s="40"/>
      <c r="E69" s="40"/>
      <c r="F69" s="16"/>
      <c r="G69" s="40"/>
      <c r="H69" s="40"/>
      <c r="I69" s="40"/>
      <c r="J69" s="40"/>
      <c r="K69" s="40"/>
      <c r="L69" s="40"/>
      <c r="M69" s="37"/>
      <c r="N69" s="187"/>
    </row>
    <row r="70" spans="1:14" ht="14.25" thickBot="1">
      <c r="A70" s="235"/>
      <c r="B70" s="18" t="s">
        <v>30</v>
      </c>
      <c r="C70" s="40"/>
      <c r="D70" s="40"/>
      <c r="E70" s="40"/>
      <c r="F70" s="16"/>
      <c r="G70" s="40"/>
      <c r="H70" s="40"/>
      <c r="I70" s="40"/>
      <c r="J70" s="40"/>
      <c r="K70" s="40"/>
      <c r="L70" s="40"/>
      <c r="M70" s="37"/>
      <c r="N70" s="187"/>
    </row>
    <row r="71" spans="1:14" ht="14.25" thickBot="1">
      <c r="A71" s="236"/>
      <c r="B71" s="19" t="s">
        <v>31</v>
      </c>
      <c r="C71" s="20">
        <f t="shared" ref="C71:L71" si="15">C59+C61+C62+C63+C64+C65+C66+C67</f>
        <v>21.638978999999999</v>
      </c>
      <c r="D71" s="20">
        <f t="shared" si="15"/>
        <v>83.867759000000007</v>
      </c>
      <c r="E71" s="20">
        <f t="shared" si="15"/>
        <v>99.137256000000008</v>
      </c>
      <c r="F71" s="21">
        <f t="shared" ref="F71:F77" si="16">(D71-E71)/E71*100</f>
        <v>-15.402380110258449</v>
      </c>
      <c r="G71" s="20">
        <f t="shared" si="15"/>
        <v>501</v>
      </c>
      <c r="H71" s="20">
        <f t="shared" si="15"/>
        <v>62051.470499999996</v>
      </c>
      <c r="I71" s="20">
        <f t="shared" si="15"/>
        <v>39</v>
      </c>
      <c r="J71" s="20">
        <f t="shared" si="15"/>
        <v>0.88628600000000002</v>
      </c>
      <c r="K71" s="20">
        <f t="shared" si="15"/>
        <v>23.265176</v>
      </c>
      <c r="L71" s="20">
        <f t="shared" si="15"/>
        <v>97.312113999999994</v>
      </c>
      <c r="M71" s="20">
        <f t="shared" ref="M71:M74" si="17">(K71-L71)/L71*100</f>
        <v>-76.092209855804811</v>
      </c>
      <c r="N71" s="188">
        <f>D71/D214*100</f>
        <v>0.59881179566217946</v>
      </c>
    </row>
    <row r="72" spans="1:14" ht="15" thickTop="1" thickBot="1">
      <c r="A72" s="232" t="s">
        <v>36</v>
      </c>
      <c r="B72" s="22" t="s">
        <v>19</v>
      </c>
      <c r="C72" s="38">
        <v>36.3827</v>
      </c>
      <c r="D72" s="38">
        <v>204.98670000000001</v>
      </c>
      <c r="E72" s="38">
        <v>343.31569999999999</v>
      </c>
      <c r="F72" s="180">
        <f t="shared" si="16"/>
        <v>-40.292069369387995</v>
      </c>
      <c r="G72" s="37">
        <v>1630</v>
      </c>
      <c r="H72" s="37">
        <v>146327.53219999999</v>
      </c>
      <c r="I72" s="39">
        <v>211</v>
      </c>
      <c r="J72" s="37">
        <v>20.072800000000001</v>
      </c>
      <c r="K72" s="37">
        <v>171.43899999999999</v>
      </c>
      <c r="L72" s="37">
        <v>174.0813</v>
      </c>
      <c r="M72" s="113">
        <f t="shared" si="17"/>
        <v>-1.5178540141876271</v>
      </c>
      <c r="N72" s="189">
        <f t="shared" ref="N72:N77" si="18">D72/D202*100</f>
        <v>2.298608305398222</v>
      </c>
    </row>
    <row r="73" spans="1:14" ht="14.25" thickBot="1">
      <c r="A73" s="235"/>
      <c r="B73" s="166" t="s">
        <v>20</v>
      </c>
      <c r="C73" s="37">
        <v>7.4816000000000003</v>
      </c>
      <c r="D73" s="37">
        <v>27.883600000000001</v>
      </c>
      <c r="E73" s="37">
        <v>112.19499999999999</v>
      </c>
      <c r="F73" s="16">
        <f t="shared" si="16"/>
        <v>-75.147199073042472</v>
      </c>
      <c r="G73" s="37">
        <v>275</v>
      </c>
      <c r="H73" s="37">
        <v>5515.6</v>
      </c>
      <c r="I73" s="39">
        <v>92</v>
      </c>
      <c r="J73" s="37">
        <v>7.7264999999999997</v>
      </c>
      <c r="K73" s="37">
        <v>53.933999999999997</v>
      </c>
      <c r="L73" s="37">
        <v>102.0615</v>
      </c>
      <c r="M73" s="37">
        <f t="shared" si="17"/>
        <v>-47.155391602122251</v>
      </c>
      <c r="N73" s="187">
        <f t="shared" si="18"/>
        <v>1.3947852007855839</v>
      </c>
    </row>
    <row r="74" spans="1:14" ht="14.25" thickBot="1">
      <c r="A74" s="235"/>
      <c r="B74" s="166" t="s">
        <v>21</v>
      </c>
      <c r="C74" s="37">
        <v>0.34429999999999999</v>
      </c>
      <c r="D74" s="37">
        <v>2.1433</v>
      </c>
      <c r="E74" s="37">
        <v>1.6715</v>
      </c>
      <c r="F74" s="16">
        <f t="shared" si="16"/>
        <v>28.22614418187257</v>
      </c>
      <c r="G74" s="37">
        <v>5</v>
      </c>
      <c r="H74" s="37">
        <v>44518.254399999998</v>
      </c>
      <c r="I74" s="39">
        <v>0</v>
      </c>
      <c r="J74" s="37">
        <v>0</v>
      </c>
      <c r="K74" s="37">
        <v>0</v>
      </c>
      <c r="L74" s="37">
        <v>0</v>
      </c>
      <c r="M74" s="37" t="e">
        <f t="shared" si="17"/>
        <v>#DIV/0!</v>
      </c>
      <c r="N74" s="187">
        <f t="shared" si="18"/>
        <v>0.40235520448343653</v>
      </c>
    </row>
    <row r="75" spans="1:14" ht="14.25" thickBot="1">
      <c r="A75" s="235"/>
      <c r="B75" s="166" t="s">
        <v>22</v>
      </c>
      <c r="C75" s="37">
        <v>2.4500000000000001E-2</v>
      </c>
      <c r="D75" s="37">
        <v>0.51</v>
      </c>
      <c r="E75" s="37">
        <v>8.7499999999999994E-2</v>
      </c>
      <c r="F75" s="16">
        <f t="shared" si="16"/>
        <v>482.85714285714283</v>
      </c>
      <c r="G75" s="37">
        <v>51</v>
      </c>
      <c r="H75" s="37">
        <v>3222.6</v>
      </c>
      <c r="I75" s="39">
        <v>0</v>
      </c>
      <c r="J75" s="37">
        <v>0</v>
      </c>
      <c r="K75" s="37">
        <v>0</v>
      </c>
      <c r="L75" s="37">
        <v>0</v>
      </c>
      <c r="M75" s="37"/>
      <c r="N75" s="187">
        <f t="shared" si="18"/>
        <v>0.30643075031858436</v>
      </c>
    </row>
    <row r="76" spans="1:14" ht="14.25" thickBot="1">
      <c r="A76" s="235"/>
      <c r="B76" s="166" t="s">
        <v>23</v>
      </c>
      <c r="C76" s="37">
        <v>4.1509999999999998</v>
      </c>
      <c r="D76" s="37">
        <v>12.672700000000001</v>
      </c>
      <c r="E76" s="37">
        <v>3.2783000000000002</v>
      </c>
      <c r="F76" s="16">
        <f t="shared" si="16"/>
        <v>286.56315773419152</v>
      </c>
      <c r="G76" s="37">
        <v>146</v>
      </c>
      <c r="H76" s="37">
        <v>118254.78389999999</v>
      </c>
      <c r="I76" s="39">
        <v>0</v>
      </c>
      <c r="J76" s="37">
        <v>0</v>
      </c>
      <c r="K76" s="37">
        <v>0</v>
      </c>
      <c r="L76" s="37">
        <v>0</v>
      </c>
      <c r="M76" s="37"/>
      <c r="N76" s="187">
        <f t="shared" si="18"/>
        <v>27.754040511696498</v>
      </c>
    </row>
    <row r="77" spans="1:14" ht="14.25" thickBot="1">
      <c r="A77" s="235"/>
      <c r="B77" s="166" t="s">
        <v>24</v>
      </c>
      <c r="C77" s="37">
        <v>3.8509000000000002</v>
      </c>
      <c r="D77" s="37">
        <v>5.4116</v>
      </c>
      <c r="E77" s="37">
        <v>20.1797</v>
      </c>
      <c r="F77" s="16">
        <f t="shared" si="16"/>
        <v>-73.182951183615216</v>
      </c>
      <c r="G77" s="37">
        <v>14</v>
      </c>
      <c r="H77" s="37">
        <v>5628.4169000000002</v>
      </c>
      <c r="I77" s="39">
        <v>4</v>
      </c>
      <c r="J77" s="37">
        <v>0</v>
      </c>
      <c r="K77" s="37">
        <v>130</v>
      </c>
      <c r="L77" s="37">
        <v>100.1357</v>
      </c>
      <c r="M77" s="37">
        <f>(K77-L77)/L77*100</f>
        <v>29.823829063960204</v>
      </c>
      <c r="N77" s="187">
        <f t="shared" si="18"/>
        <v>0.29302800423195335</v>
      </c>
    </row>
    <row r="78" spans="1:14" ht="14.25" thickBot="1">
      <c r="A78" s="235"/>
      <c r="B78" s="166" t="s">
        <v>25</v>
      </c>
      <c r="C78" s="39">
        <v>0</v>
      </c>
      <c r="D78" s="39">
        <v>0</v>
      </c>
      <c r="E78" s="37">
        <v>0</v>
      </c>
      <c r="F78" s="16"/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7">
        <v>0</v>
      </c>
      <c r="M78" s="37"/>
      <c r="N78" s="187"/>
    </row>
    <row r="79" spans="1:14" ht="14.25" thickBot="1">
      <c r="A79" s="235"/>
      <c r="B79" s="166" t="s">
        <v>26</v>
      </c>
      <c r="C79" s="37">
        <v>6.6367000000000003</v>
      </c>
      <c r="D79" s="37">
        <v>32.892800000000001</v>
      </c>
      <c r="E79" s="37">
        <v>25.624199999999998</v>
      </c>
      <c r="F79" s="16">
        <f>(D79-E79)/E79*100</f>
        <v>28.366153870169619</v>
      </c>
      <c r="G79" s="37">
        <v>889</v>
      </c>
      <c r="H79" s="37">
        <v>166969.66</v>
      </c>
      <c r="I79" s="39">
        <v>166</v>
      </c>
      <c r="J79" s="37">
        <v>6.0826000000000002</v>
      </c>
      <c r="K79" s="37">
        <v>57.267200000000003</v>
      </c>
      <c r="L79" s="37">
        <v>52.664900000000003</v>
      </c>
      <c r="M79" s="37">
        <f>(K79-L79)/L79*100</f>
        <v>8.7388374420154591</v>
      </c>
      <c r="N79" s="187">
        <f>D79/D209*100</f>
        <v>2.5459939057035665</v>
      </c>
    </row>
    <row r="80" spans="1:14" ht="14.25" thickBot="1">
      <c r="A80" s="235"/>
      <c r="B80" s="166" t="s">
        <v>27</v>
      </c>
      <c r="C80" s="37">
        <v>0</v>
      </c>
      <c r="D80" s="37">
        <v>0</v>
      </c>
      <c r="E80" s="37">
        <v>0</v>
      </c>
      <c r="F80" s="16" t="e">
        <f>(D80-E80)/E80*100</f>
        <v>#DIV/0!</v>
      </c>
      <c r="G80" s="37">
        <v>0</v>
      </c>
      <c r="H80" s="37">
        <v>0</v>
      </c>
      <c r="I80" s="39">
        <v>0</v>
      </c>
      <c r="J80" s="37">
        <v>0</v>
      </c>
      <c r="K80" s="37">
        <v>0</v>
      </c>
      <c r="L80" s="37">
        <v>0</v>
      </c>
      <c r="M80" s="37"/>
      <c r="N80" s="187">
        <f>D80/D210*100</f>
        <v>0</v>
      </c>
    </row>
    <row r="81" spans="1:14" ht="14.25" thickBot="1">
      <c r="A81" s="235"/>
      <c r="B81" s="18" t="s">
        <v>28</v>
      </c>
      <c r="C81" s="40">
        <v>0</v>
      </c>
      <c r="D81" s="40">
        <v>0</v>
      </c>
      <c r="E81" s="40">
        <v>0</v>
      </c>
      <c r="F81" s="16" t="e">
        <f>(D81-E81)/E81*100</f>
        <v>#DIV/0!</v>
      </c>
      <c r="G81" s="40">
        <v>0</v>
      </c>
      <c r="H81" s="40">
        <v>0</v>
      </c>
      <c r="I81" s="39">
        <v>0</v>
      </c>
      <c r="J81" s="37">
        <v>0</v>
      </c>
      <c r="K81" s="37">
        <v>0</v>
      </c>
      <c r="L81" s="37">
        <v>0</v>
      </c>
      <c r="M81" s="37"/>
      <c r="N81" s="187">
        <f>D81/D211*100</f>
        <v>0</v>
      </c>
    </row>
    <row r="82" spans="1:14" ht="14.25" thickBot="1">
      <c r="A82" s="235"/>
      <c r="B82" s="18" t="s">
        <v>29</v>
      </c>
      <c r="C82" s="40">
        <v>0</v>
      </c>
      <c r="D82" s="40">
        <v>0</v>
      </c>
      <c r="E82" s="40">
        <v>0</v>
      </c>
      <c r="F82" s="16"/>
      <c r="G82" s="32">
        <v>0</v>
      </c>
      <c r="H82" s="32">
        <v>0</v>
      </c>
      <c r="I82" s="37">
        <v>0</v>
      </c>
      <c r="J82" s="37">
        <v>0</v>
      </c>
      <c r="K82" s="37">
        <v>0</v>
      </c>
      <c r="L82" s="37">
        <v>0</v>
      </c>
      <c r="M82" s="37"/>
      <c r="N82" s="187"/>
    </row>
    <row r="83" spans="1:14" ht="14.25" thickBot="1">
      <c r="A83" s="235"/>
      <c r="B83" s="18" t="s">
        <v>30</v>
      </c>
      <c r="C83" s="40">
        <v>0</v>
      </c>
      <c r="D83" s="40">
        <v>0</v>
      </c>
      <c r="E83" s="40">
        <v>0</v>
      </c>
      <c r="F83" s="16"/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37"/>
      <c r="N83" s="187"/>
    </row>
    <row r="84" spans="1:14" ht="14.25" thickBot="1">
      <c r="A84" s="236"/>
      <c r="B84" s="19" t="s">
        <v>31</v>
      </c>
      <c r="C84" s="20">
        <f t="shared" ref="C84:L84" si="19">C72+C74+C75+C76+C77+C78+C79+C80</f>
        <v>51.390100000000004</v>
      </c>
      <c r="D84" s="20">
        <f t="shared" si="19"/>
        <v>258.61709999999999</v>
      </c>
      <c r="E84" s="20">
        <f t="shared" si="19"/>
        <v>394.15689999999995</v>
      </c>
      <c r="F84" s="21">
        <f>(D84-E84)/E84*100</f>
        <v>-34.3872706528796</v>
      </c>
      <c r="G84" s="20">
        <f t="shared" si="19"/>
        <v>2735</v>
      </c>
      <c r="H84" s="20">
        <f t="shared" si="19"/>
        <v>484921.24739999999</v>
      </c>
      <c r="I84" s="20">
        <f t="shared" si="19"/>
        <v>381</v>
      </c>
      <c r="J84" s="20">
        <f t="shared" si="19"/>
        <v>26.1554</v>
      </c>
      <c r="K84" s="20">
        <f t="shared" si="19"/>
        <v>358.70619999999997</v>
      </c>
      <c r="L84" s="20">
        <f t="shared" si="19"/>
        <v>326.88189999999997</v>
      </c>
      <c r="M84" s="20">
        <f t="shared" ref="M84:M86" si="20">(K84-L84)/L84*100</f>
        <v>9.7357180070233298</v>
      </c>
      <c r="N84" s="188">
        <f>D84/D214*100</f>
        <v>1.8465137483874516</v>
      </c>
    </row>
    <row r="85" spans="1:14" ht="14.25" thickTop="1">
      <c r="A85" s="233" t="s">
        <v>66</v>
      </c>
      <c r="B85" s="166" t="s">
        <v>19</v>
      </c>
      <c r="C85" s="77">
        <v>33.01</v>
      </c>
      <c r="D85" s="77">
        <v>180.11</v>
      </c>
      <c r="E85" s="77">
        <v>267.5</v>
      </c>
      <c r="F85" s="16">
        <f>(D85-E85)/E85*100</f>
        <v>-32.669158878504668</v>
      </c>
      <c r="G85" s="78">
        <v>1248</v>
      </c>
      <c r="H85" s="78">
        <v>96375.7</v>
      </c>
      <c r="I85" s="78">
        <v>218</v>
      </c>
      <c r="J85" s="78">
        <v>20.04</v>
      </c>
      <c r="K85" s="78">
        <v>173.44</v>
      </c>
      <c r="L85" s="78">
        <v>101.01</v>
      </c>
      <c r="M85" s="37">
        <f t="shared" si="20"/>
        <v>71.705771705771696</v>
      </c>
      <c r="N85" s="187">
        <f>D85/D202*100</f>
        <v>2.0196546502054704</v>
      </c>
    </row>
    <row r="86" spans="1:14">
      <c r="A86" s="233"/>
      <c r="B86" s="166" t="s">
        <v>20</v>
      </c>
      <c r="C86" s="78">
        <v>11.38</v>
      </c>
      <c r="D86" s="78">
        <v>55.36</v>
      </c>
      <c r="E86" s="78">
        <v>69.08</v>
      </c>
      <c r="F86" s="16">
        <f>(D86-E86)/E86*100</f>
        <v>-19.861030689056168</v>
      </c>
      <c r="G86" s="78">
        <v>468</v>
      </c>
      <c r="H86" s="78">
        <v>9360</v>
      </c>
      <c r="I86" s="78">
        <v>86</v>
      </c>
      <c r="J86" s="78">
        <v>4.5999999999999996</v>
      </c>
      <c r="K86" s="78">
        <v>54.46</v>
      </c>
      <c r="L86" s="78">
        <v>54.58</v>
      </c>
      <c r="M86" s="37">
        <f t="shared" si="20"/>
        <v>-0.21986075485525367</v>
      </c>
      <c r="N86" s="187">
        <f>D86/D203*100</f>
        <v>2.7692015634813987</v>
      </c>
    </row>
    <row r="87" spans="1:14">
      <c r="A87" s="233"/>
      <c r="B87" s="166" t="s">
        <v>21</v>
      </c>
      <c r="C87" s="78"/>
      <c r="D87" s="78"/>
      <c r="E87" s="78"/>
      <c r="F87" s="16"/>
      <c r="G87" s="78"/>
      <c r="H87" s="78"/>
      <c r="I87" s="78"/>
      <c r="J87" s="78"/>
      <c r="K87" s="78"/>
      <c r="L87" s="78"/>
      <c r="M87" s="37"/>
      <c r="N87" s="187"/>
    </row>
    <row r="88" spans="1:14">
      <c r="A88" s="233"/>
      <c r="B88" s="166" t="s">
        <v>22</v>
      </c>
      <c r="C88" s="78"/>
      <c r="D88" s="78">
        <v>3.0000000000000001E-3</v>
      </c>
      <c r="E88" s="78"/>
      <c r="F88" s="16"/>
      <c r="G88" s="78">
        <v>1</v>
      </c>
      <c r="H88" s="78">
        <v>45</v>
      </c>
      <c r="I88" s="78"/>
      <c r="J88" s="78"/>
      <c r="K88" s="78"/>
      <c r="L88" s="78"/>
      <c r="M88" s="37"/>
      <c r="N88" s="187">
        <f>D88/D205*100</f>
        <v>1.8025338254034375E-3</v>
      </c>
    </row>
    <row r="89" spans="1:14">
      <c r="A89" s="233"/>
      <c r="B89" s="166" t="s">
        <v>23</v>
      </c>
      <c r="C89" s="78"/>
      <c r="D89" s="78"/>
      <c r="E89" s="78"/>
      <c r="F89" s="16"/>
      <c r="G89" s="78"/>
      <c r="H89" s="78"/>
      <c r="I89" s="78"/>
      <c r="J89" s="78"/>
      <c r="K89" s="78"/>
      <c r="L89" s="78"/>
      <c r="M89" s="37"/>
      <c r="N89" s="187"/>
    </row>
    <row r="90" spans="1:14">
      <c r="A90" s="233"/>
      <c r="B90" s="166" t="s">
        <v>24</v>
      </c>
      <c r="C90" s="78">
        <v>0.05</v>
      </c>
      <c r="D90" s="78">
        <v>6.06</v>
      </c>
      <c r="E90" s="78">
        <v>7.63</v>
      </c>
      <c r="F90" s="16"/>
      <c r="G90" s="78">
        <v>9</v>
      </c>
      <c r="H90" s="78">
        <v>9618</v>
      </c>
      <c r="I90" s="78">
        <v>2</v>
      </c>
      <c r="J90" s="78"/>
      <c r="K90" s="78">
        <v>2.2599999999999998</v>
      </c>
      <c r="L90" s="78">
        <v>0.12</v>
      </c>
      <c r="M90" s="37"/>
      <c r="N90" s="187">
        <f>D90/D207*100</f>
        <v>0.32813764979777466</v>
      </c>
    </row>
    <row r="91" spans="1:14">
      <c r="A91" s="233"/>
      <c r="B91" s="166" t="s">
        <v>25</v>
      </c>
      <c r="C91" s="80"/>
      <c r="D91" s="80"/>
      <c r="E91" s="80"/>
      <c r="F91" s="16"/>
      <c r="G91" s="80"/>
      <c r="H91" s="80"/>
      <c r="I91" s="80"/>
      <c r="J91" s="80"/>
      <c r="K91" s="80"/>
      <c r="L91" s="80"/>
      <c r="M91" s="37"/>
      <c r="N91" s="187"/>
    </row>
    <row r="92" spans="1:14">
      <c r="A92" s="233"/>
      <c r="B92" s="166" t="s">
        <v>26</v>
      </c>
      <c r="C92" s="78">
        <v>0.59</v>
      </c>
      <c r="D92" s="78">
        <v>4.3099999999999996</v>
      </c>
      <c r="E92" s="78">
        <v>1.17</v>
      </c>
      <c r="F92" s="16">
        <f>(D92-E92)/E92*100</f>
        <v>268.37606837606836</v>
      </c>
      <c r="G92" s="78">
        <v>431</v>
      </c>
      <c r="H92" s="78">
        <v>11675.5</v>
      </c>
      <c r="I92" s="78">
        <v>1</v>
      </c>
      <c r="J92" s="78"/>
      <c r="K92" s="78">
        <v>0.03</v>
      </c>
      <c r="L92" s="78">
        <v>0.65</v>
      </c>
      <c r="M92" s="37">
        <f>(K92-L92)/L92*100</f>
        <v>-95.384615384615373</v>
      </c>
      <c r="N92" s="187">
        <f>D92/D209*100</f>
        <v>0.3336059482191352</v>
      </c>
    </row>
    <row r="93" spans="1:14">
      <c r="A93" s="233"/>
      <c r="B93" s="166" t="s">
        <v>27</v>
      </c>
      <c r="C93" s="37"/>
      <c r="D93" s="37"/>
      <c r="E93" s="37"/>
      <c r="F93" s="16"/>
      <c r="G93" s="78"/>
      <c r="H93" s="78"/>
      <c r="I93" s="78"/>
      <c r="J93" s="78"/>
      <c r="K93" s="78"/>
      <c r="L93" s="78"/>
      <c r="M93" s="37"/>
      <c r="N93" s="187"/>
    </row>
    <row r="94" spans="1:14">
      <c r="A94" s="233"/>
      <c r="B94" s="18" t="s">
        <v>28</v>
      </c>
      <c r="C94" s="40"/>
      <c r="D94" s="40"/>
      <c r="E94" s="40"/>
      <c r="F94" s="16"/>
      <c r="G94" s="40"/>
      <c r="H94" s="40"/>
      <c r="I94" s="40"/>
      <c r="J94" s="40"/>
      <c r="K94" s="40"/>
      <c r="L94" s="40"/>
      <c r="M94" s="37"/>
      <c r="N94" s="187"/>
    </row>
    <row r="95" spans="1:14">
      <c r="A95" s="233"/>
      <c r="B95" s="18" t="s">
        <v>29</v>
      </c>
      <c r="C95" s="40"/>
      <c r="D95" s="40"/>
      <c r="E95" s="40"/>
      <c r="F95" s="16"/>
      <c r="G95" s="40"/>
      <c r="H95" s="40"/>
      <c r="I95" s="40"/>
      <c r="J95" s="40"/>
      <c r="K95" s="40"/>
      <c r="L95" s="40"/>
      <c r="M95" s="37"/>
      <c r="N95" s="187"/>
    </row>
    <row r="96" spans="1:14">
      <c r="A96" s="233"/>
      <c r="B96" s="18" t="s">
        <v>30</v>
      </c>
      <c r="C96" s="37"/>
      <c r="D96" s="37"/>
      <c r="E96" s="37"/>
      <c r="F96" s="16"/>
      <c r="G96" s="37"/>
      <c r="H96" s="37"/>
      <c r="I96" s="37"/>
      <c r="J96" s="37"/>
      <c r="K96" s="37"/>
      <c r="L96" s="37"/>
      <c r="M96" s="37"/>
      <c r="N96" s="187"/>
    </row>
    <row r="97" spans="1:14" ht="14.25" thickBot="1">
      <c r="A97" s="234"/>
      <c r="B97" s="19" t="s">
        <v>31</v>
      </c>
      <c r="C97" s="20">
        <f t="shared" ref="C97:L97" si="21">C85+C87+C88+C89+C90+C91+C92+C93</f>
        <v>33.65</v>
      </c>
      <c r="D97" s="20">
        <f t="shared" si="21"/>
        <v>190.483</v>
      </c>
      <c r="E97" s="20">
        <f t="shared" si="21"/>
        <v>276.3</v>
      </c>
      <c r="F97" s="21">
        <f>(D97-E97)/E97*100</f>
        <v>-31.059355772710823</v>
      </c>
      <c r="G97" s="20">
        <f t="shared" si="21"/>
        <v>1689</v>
      </c>
      <c r="H97" s="20">
        <f t="shared" si="21"/>
        <v>117714.2</v>
      </c>
      <c r="I97" s="20">
        <f t="shared" si="21"/>
        <v>221</v>
      </c>
      <c r="J97" s="20">
        <f t="shared" si="21"/>
        <v>20.04</v>
      </c>
      <c r="K97" s="20">
        <f t="shared" si="21"/>
        <v>175.73</v>
      </c>
      <c r="L97" s="20">
        <f t="shared" si="21"/>
        <v>101.78000000000002</v>
      </c>
      <c r="M97" s="20">
        <f t="shared" ref="M97:M99" si="22">(K97-L97)/L97*100</f>
        <v>72.656710552171305</v>
      </c>
      <c r="N97" s="188">
        <f>D97/D214*100</f>
        <v>1.3600395269071031</v>
      </c>
    </row>
    <row r="98" spans="1:14" ht="15" thickTop="1" thickBot="1">
      <c r="A98" s="235" t="s">
        <v>91</v>
      </c>
      <c r="B98" s="166" t="s">
        <v>19</v>
      </c>
      <c r="C98" s="37">
        <v>9.8156789999999994</v>
      </c>
      <c r="D98" s="37">
        <v>45.906789000000003</v>
      </c>
      <c r="E98" s="37">
        <v>29.160520000000002</v>
      </c>
      <c r="F98" s="16">
        <f>(D98-E98)/E98*100</f>
        <v>57.427881944492079</v>
      </c>
      <c r="G98" s="37">
        <v>358</v>
      </c>
      <c r="H98" s="37">
        <v>38495.946837999996</v>
      </c>
      <c r="I98" s="37">
        <v>90</v>
      </c>
      <c r="J98" s="37">
        <v>8.6555000000000035</v>
      </c>
      <c r="K98" s="37">
        <v>30.863970000000002</v>
      </c>
      <c r="L98" s="37">
        <v>2.4470000000000001</v>
      </c>
      <c r="M98" s="37">
        <f t="shared" si="22"/>
        <v>1161.2983244789539</v>
      </c>
      <c r="N98" s="187">
        <f>D98/D202*100</f>
        <v>0.5147735266217941</v>
      </c>
    </row>
    <row r="99" spans="1:14" ht="14.25" thickBot="1">
      <c r="A99" s="235"/>
      <c r="B99" s="166" t="s">
        <v>20</v>
      </c>
      <c r="C99" s="33">
        <v>1.0438700000000001</v>
      </c>
      <c r="D99" s="33">
        <v>2.312926</v>
      </c>
      <c r="E99" s="39">
        <v>10.147185</v>
      </c>
      <c r="F99" s="16">
        <f>(D99-E99)/E99*100</f>
        <v>-77.206230102240184</v>
      </c>
      <c r="G99" s="37">
        <v>27</v>
      </c>
      <c r="H99" s="37">
        <v>540</v>
      </c>
      <c r="I99" s="37">
        <v>30</v>
      </c>
      <c r="J99" s="37">
        <v>0.54099999999999993</v>
      </c>
      <c r="K99" s="37">
        <v>3.617899</v>
      </c>
      <c r="L99" s="37">
        <v>0.66300000000000003</v>
      </c>
      <c r="M99" s="37">
        <f t="shared" si="22"/>
        <v>445.68612368024134</v>
      </c>
      <c r="N99" s="187">
        <f>D99/D203*100</f>
        <v>0.11569650100102562</v>
      </c>
    </row>
    <row r="100" spans="1:14" ht="14.25" thickBot="1">
      <c r="A100" s="235"/>
      <c r="B100" s="166" t="s">
        <v>21</v>
      </c>
      <c r="C100" s="37">
        <v>0</v>
      </c>
      <c r="D100" s="37">
        <v>0.84905699999999995</v>
      </c>
      <c r="E100" s="37">
        <v>0</v>
      </c>
      <c r="F100" s="16"/>
      <c r="G100" s="37">
        <v>1</v>
      </c>
      <c r="H100" s="37">
        <v>200</v>
      </c>
      <c r="I100" s="37"/>
      <c r="J100" s="37"/>
      <c r="K100" s="37"/>
      <c r="L100" s="37"/>
      <c r="M100" s="37"/>
      <c r="N100" s="187"/>
    </row>
    <row r="101" spans="1:14" ht="14.25" thickBot="1">
      <c r="A101" s="235"/>
      <c r="B101" s="166" t="s">
        <v>22</v>
      </c>
      <c r="C101" s="37">
        <v>0</v>
      </c>
      <c r="D101" s="37">
        <v>0</v>
      </c>
      <c r="E101" s="37">
        <v>0</v>
      </c>
      <c r="F101" s="16"/>
      <c r="G101" s="37"/>
      <c r="H101" s="37"/>
      <c r="I101" s="37"/>
      <c r="J101" s="37"/>
      <c r="K101" s="37"/>
      <c r="L101" s="37"/>
      <c r="M101" s="37"/>
      <c r="N101" s="187"/>
    </row>
    <row r="102" spans="1:14" ht="14.25" thickBot="1">
      <c r="A102" s="235"/>
      <c r="B102" s="166" t="s">
        <v>23</v>
      </c>
      <c r="C102" s="37">
        <v>0</v>
      </c>
      <c r="D102" s="37">
        <v>0</v>
      </c>
      <c r="E102" s="37">
        <v>0</v>
      </c>
      <c r="F102" s="16"/>
      <c r="G102" s="37"/>
      <c r="H102" s="37"/>
      <c r="I102" s="37"/>
      <c r="J102" s="37"/>
      <c r="K102" s="37"/>
      <c r="L102" s="37"/>
      <c r="M102" s="37"/>
      <c r="N102" s="187"/>
    </row>
    <row r="103" spans="1:14" ht="14.25" thickBot="1">
      <c r="A103" s="235"/>
      <c r="B103" s="166" t="s">
        <v>24</v>
      </c>
      <c r="C103" s="37">
        <v>4.9867919999999994</v>
      </c>
      <c r="D103" s="37">
        <v>17.051942</v>
      </c>
      <c r="E103" s="37">
        <v>7.7023589999999995</v>
      </c>
      <c r="F103" s="16"/>
      <c r="G103" s="37">
        <v>20</v>
      </c>
      <c r="H103" s="37">
        <v>9318.68</v>
      </c>
      <c r="I103" s="37">
        <v>6</v>
      </c>
      <c r="J103" s="37">
        <v>0</v>
      </c>
      <c r="K103" s="37">
        <v>2.8376700000000001</v>
      </c>
      <c r="L103" s="37"/>
      <c r="M103" s="37"/>
      <c r="N103" s="187">
        <f>D103/D207*100</f>
        <v>0.92333072151286555</v>
      </c>
    </row>
    <row r="104" spans="1:14" ht="14.25" thickBot="1">
      <c r="A104" s="235"/>
      <c r="B104" s="166" t="s">
        <v>25</v>
      </c>
      <c r="C104" s="33"/>
      <c r="D104" s="33"/>
      <c r="E104" s="39"/>
      <c r="F104" s="16"/>
      <c r="G104" s="37"/>
      <c r="H104" s="37"/>
      <c r="I104" s="37"/>
      <c r="J104" s="37"/>
      <c r="K104" s="37"/>
      <c r="L104" s="37"/>
      <c r="M104" s="37"/>
      <c r="N104" s="187"/>
    </row>
    <row r="105" spans="1:14" ht="14.25" thickBot="1">
      <c r="A105" s="235"/>
      <c r="B105" s="166" t="s">
        <v>26</v>
      </c>
      <c r="C105" s="37">
        <v>13.821104999999999</v>
      </c>
      <c r="D105" s="37">
        <v>19.409632000000002</v>
      </c>
      <c r="E105" s="37">
        <v>1.9980259999999999</v>
      </c>
      <c r="F105" s="16">
        <f>(D105-E105)/E105*100</f>
        <v>871.44041168633453</v>
      </c>
      <c r="G105" s="37">
        <v>418</v>
      </c>
      <c r="H105" s="37">
        <v>30615.2837</v>
      </c>
      <c r="I105" s="37"/>
      <c r="J105" s="37"/>
      <c r="K105" s="37"/>
      <c r="L105" s="37"/>
      <c r="M105" s="37"/>
      <c r="N105" s="187">
        <f>D105/D209*100</f>
        <v>1.5023593243490652</v>
      </c>
    </row>
    <row r="106" spans="1:14" ht="14.25" thickBot="1">
      <c r="A106" s="235"/>
      <c r="B106" s="166" t="s">
        <v>27</v>
      </c>
      <c r="C106" s="37">
        <v>7.6999999999999999E-2</v>
      </c>
      <c r="D106" s="37">
        <v>0.2384</v>
      </c>
      <c r="E106" s="37">
        <v>0</v>
      </c>
      <c r="F106" s="16"/>
      <c r="G106" s="37">
        <v>4</v>
      </c>
      <c r="H106" s="37">
        <v>2007.2</v>
      </c>
      <c r="I106" s="37">
        <v>0</v>
      </c>
      <c r="J106" s="37">
        <v>0</v>
      </c>
      <c r="K106" s="37">
        <v>0</v>
      </c>
      <c r="L106" s="37">
        <v>0</v>
      </c>
      <c r="M106" s="37"/>
      <c r="N106" s="187"/>
    </row>
    <row r="107" spans="1:14" ht="14.25" thickBot="1">
      <c r="A107" s="235"/>
      <c r="B107" s="18" t="s">
        <v>28</v>
      </c>
      <c r="C107" s="37"/>
      <c r="D107" s="37"/>
      <c r="E107" s="37"/>
      <c r="F107" s="16"/>
      <c r="G107" s="37"/>
      <c r="H107" s="37"/>
      <c r="I107" s="37"/>
      <c r="J107" s="37"/>
      <c r="K107" s="37"/>
      <c r="L107" s="37"/>
      <c r="M107" s="37"/>
      <c r="N107" s="187"/>
    </row>
    <row r="108" spans="1:14" ht="14.25" thickBot="1">
      <c r="A108" s="235"/>
      <c r="B108" s="18" t="s">
        <v>29</v>
      </c>
      <c r="C108" s="37"/>
      <c r="D108" s="37"/>
      <c r="E108" s="37"/>
      <c r="F108" s="16"/>
      <c r="G108" s="37"/>
      <c r="H108" s="37"/>
      <c r="I108" s="37"/>
      <c r="J108" s="37"/>
      <c r="K108" s="37"/>
      <c r="L108" s="37"/>
      <c r="M108" s="37"/>
      <c r="N108" s="187"/>
    </row>
    <row r="109" spans="1:14" ht="14.25" thickBot="1">
      <c r="A109" s="235"/>
      <c r="B109" s="18" t="s">
        <v>30</v>
      </c>
      <c r="C109" s="37"/>
      <c r="D109" s="37"/>
      <c r="E109" s="37"/>
      <c r="F109" s="16"/>
      <c r="G109" s="37"/>
      <c r="H109" s="37"/>
      <c r="I109" s="37"/>
      <c r="J109" s="37"/>
      <c r="K109" s="37"/>
      <c r="L109" s="37"/>
      <c r="M109" s="37"/>
      <c r="N109" s="187"/>
    </row>
    <row r="110" spans="1:14" ht="14.25" thickBot="1">
      <c r="A110" s="236"/>
      <c r="B110" s="19" t="s">
        <v>31</v>
      </c>
      <c r="C110" s="20">
        <f t="shared" ref="C110:L110" si="23">C98+C100+C101+C102+C103+C104+C105+C106</f>
        <v>28.700576000000002</v>
      </c>
      <c r="D110" s="20">
        <f t="shared" si="23"/>
        <v>83.455820000000003</v>
      </c>
      <c r="E110" s="20">
        <f t="shared" si="23"/>
        <v>38.860905000000002</v>
      </c>
      <c r="F110" s="21">
        <f t="shared" ref="F110:F116" si="24">(D110-E110)/E110*100</f>
        <v>114.75521478462738</v>
      </c>
      <c r="G110" s="20">
        <f t="shared" si="23"/>
        <v>801</v>
      </c>
      <c r="H110" s="20">
        <f t="shared" si="23"/>
        <v>80637.110537999994</v>
      </c>
      <c r="I110" s="20">
        <f t="shared" si="23"/>
        <v>96</v>
      </c>
      <c r="J110" s="20">
        <f t="shared" si="23"/>
        <v>8.6555000000000035</v>
      </c>
      <c r="K110" s="20">
        <f t="shared" si="23"/>
        <v>33.701640000000005</v>
      </c>
      <c r="L110" s="20">
        <f t="shared" si="23"/>
        <v>2.4470000000000001</v>
      </c>
      <c r="M110" s="20">
        <f t="shared" ref="M110:M112" si="25">(K110-L110)/L110*100</f>
        <v>1277.2635880670209</v>
      </c>
      <c r="N110" s="188">
        <f>D110/D214*100</f>
        <v>0.5958705708669243</v>
      </c>
    </row>
    <row r="111" spans="1:14" ht="15" thickTop="1" thickBot="1">
      <c r="A111" s="232" t="s">
        <v>38</v>
      </c>
      <c r="B111" s="22" t="s">
        <v>19</v>
      </c>
      <c r="C111" s="94">
        <v>47.848317999999999</v>
      </c>
      <c r="D111" s="94">
        <v>189.415547</v>
      </c>
      <c r="E111" s="94">
        <v>253.521455</v>
      </c>
      <c r="F111" s="180">
        <f t="shared" si="24"/>
        <v>-25.286186528079053</v>
      </c>
      <c r="G111" s="95">
        <v>1126</v>
      </c>
      <c r="H111" s="95">
        <v>108555.4136</v>
      </c>
      <c r="I111" s="95">
        <v>267</v>
      </c>
      <c r="J111" s="95">
        <v>27.981767000000001</v>
      </c>
      <c r="K111" s="95">
        <v>108.915691</v>
      </c>
      <c r="L111" s="95">
        <v>154.94662700000001</v>
      </c>
      <c r="M111" s="113">
        <f t="shared" si="25"/>
        <v>-29.707607639629362</v>
      </c>
      <c r="N111" s="189">
        <f t="shared" ref="N111:N116" si="26">D111/D202*100</f>
        <v>2.124001945032274</v>
      </c>
    </row>
    <row r="112" spans="1:14" ht="14.25" thickBot="1">
      <c r="A112" s="235"/>
      <c r="B112" s="166" t="s">
        <v>20</v>
      </c>
      <c r="C112" s="95">
        <v>7.2444420000000003</v>
      </c>
      <c r="D112" s="95">
        <v>28.876166000000001</v>
      </c>
      <c r="E112" s="95">
        <v>53.914028999999999</v>
      </c>
      <c r="F112" s="16">
        <f t="shared" si="24"/>
        <v>-46.440348577918371</v>
      </c>
      <c r="G112" s="95">
        <v>232</v>
      </c>
      <c r="H112" s="95">
        <v>4640</v>
      </c>
      <c r="I112" s="95">
        <v>95</v>
      </c>
      <c r="J112" s="95">
        <v>15.775399999999999</v>
      </c>
      <c r="K112" s="95">
        <v>41.705416999999997</v>
      </c>
      <c r="L112" s="95">
        <v>62.955173000000002</v>
      </c>
      <c r="M112" s="37">
        <f t="shared" si="25"/>
        <v>-33.753788588588272</v>
      </c>
      <c r="N112" s="187">
        <f t="shared" si="26"/>
        <v>1.4444350439766691</v>
      </c>
    </row>
    <row r="113" spans="1:14" ht="14.25" thickBot="1">
      <c r="A113" s="235"/>
      <c r="B113" s="166" t="s">
        <v>21</v>
      </c>
      <c r="C113" s="95"/>
      <c r="D113" s="95">
        <v>0.44339600000000001</v>
      </c>
      <c r="E113" s="95">
        <v>0.18867900000000001</v>
      </c>
      <c r="F113" s="16">
        <f t="shared" si="24"/>
        <v>135.00018550024114</v>
      </c>
      <c r="G113" s="95">
        <v>2</v>
      </c>
      <c r="H113" s="95">
        <v>370</v>
      </c>
      <c r="I113" s="95"/>
      <c r="J113" s="95"/>
      <c r="K113" s="95"/>
      <c r="L113" s="95"/>
      <c r="M113" s="37"/>
      <c r="N113" s="187">
        <f t="shared" si="26"/>
        <v>8.3237385455670151E-2</v>
      </c>
    </row>
    <row r="114" spans="1:14" ht="14.25" thickBot="1">
      <c r="A114" s="235"/>
      <c r="B114" s="166" t="s">
        <v>22</v>
      </c>
      <c r="C114" s="95"/>
      <c r="D114" s="95">
        <v>0.51187300000000002</v>
      </c>
      <c r="E114" s="95">
        <v>7.7547000000000005E-2</v>
      </c>
      <c r="F114" s="16">
        <f t="shared" si="24"/>
        <v>560.0809831457052</v>
      </c>
      <c r="G114" s="95">
        <v>54</v>
      </c>
      <c r="H114" s="95">
        <v>26731.5</v>
      </c>
      <c r="I114" s="95"/>
      <c r="J114" s="95"/>
      <c r="K114" s="95"/>
      <c r="L114" s="95"/>
      <c r="M114" s="37"/>
      <c r="N114" s="187">
        <f t="shared" si="26"/>
        <v>0.30755613227024459</v>
      </c>
    </row>
    <row r="115" spans="1:14" ht="14.25" thickBot="1">
      <c r="A115" s="235"/>
      <c r="B115" s="166" t="s">
        <v>23</v>
      </c>
      <c r="C115" s="95"/>
      <c r="D115" s="96"/>
      <c r="E115" s="96">
        <v>0.392264</v>
      </c>
      <c r="F115" s="16">
        <f t="shared" si="24"/>
        <v>-100</v>
      </c>
      <c r="G115" s="95"/>
      <c r="H115" s="95"/>
      <c r="I115" s="95"/>
      <c r="J115" s="95"/>
      <c r="K115" s="95"/>
      <c r="L115" s="95"/>
      <c r="M115" s="37"/>
      <c r="N115" s="187">
        <f t="shared" si="26"/>
        <v>0</v>
      </c>
    </row>
    <row r="116" spans="1:14" ht="14.25" thickBot="1">
      <c r="A116" s="235"/>
      <c r="B116" s="166" t="s">
        <v>24</v>
      </c>
      <c r="C116" s="95">
        <v>0.17966099999999999</v>
      </c>
      <c r="D116" s="95">
        <v>2.896722</v>
      </c>
      <c r="E116" s="95">
        <v>2.7458589999999998</v>
      </c>
      <c r="F116" s="16">
        <f t="shared" si="24"/>
        <v>5.4942005397946581</v>
      </c>
      <c r="G116" s="95">
        <v>5</v>
      </c>
      <c r="H116" s="95">
        <v>4204</v>
      </c>
      <c r="I116" s="95">
        <v>7</v>
      </c>
      <c r="J116" s="95"/>
      <c r="K116" s="95">
        <v>0.72303700000000004</v>
      </c>
      <c r="L116" s="95">
        <v>0.51100699999999999</v>
      </c>
      <c r="M116" s="37">
        <f>(K116-L116)/L116*100</f>
        <v>41.492582293393255</v>
      </c>
      <c r="N116" s="187">
        <f t="shared" si="26"/>
        <v>0.15685207082467154</v>
      </c>
    </row>
    <row r="117" spans="1:14" ht="14.25" thickBot="1">
      <c r="A117" s="235"/>
      <c r="B117" s="166" t="s">
        <v>25</v>
      </c>
      <c r="C117" s="95"/>
      <c r="D117" s="95"/>
      <c r="E117" s="95"/>
      <c r="F117" s="16"/>
      <c r="G117" s="95"/>
      <c r="H117" s="95"/>
      <c r="I117" s="95"/>
      <c r="J117" s="95"/>
      <c r="K117" s="95"/>
      <c r="L117" s="95"/>
      <c r="M117" s="37"/>
      <c r="N117" s="187"/>
    </row>
    <row r="118" spans="1:14" ht="14.25" thickBot="1">
      <c r="A118" s="235"/>
      <c r="B118" s="166" t="s">
        <v>26</v>
      </c>
      <c r="C118" s="95">
        <v>1.16391</v>
      </c>
      <c r="D118" s="95">
        <v>27.742460000000001</v>
      </c>
      <c r="E118" s="95">
        <v>15.529522</v>
      </c>
      <c r="F118" s="16">
        <f>(D118-E118)/E118*100</f>
        <v>78.643360690689647</v>
      </c>
      <c r="G118" s="95">
        <v>2207</v>
      </c>
      <c r="H118" s="95">
        <v>605426.64</v>
      </c>
      <c r="I118" s="95">
        <v>20</v>
      </c>
      <c r="J118" s="95">
        <v>1.5</v>
      </c>
      <c r="K118" s="95">
        <v>4.6074549999999999</v>
      </c>
      <c r="L118" s="95">
        <v>4.6092620000000002</v>
      </c>
      <c r="M118" s="37">
        <f>(K118-L118)/L118*100</f>
        <v>-3.9203672952423538E-2</v>
      </c>
      <c r="N118" s="187">
        <f>D118/D209*100</f>
        <v>2.147343311886643</v>
      </c>
    </row>
    <row r="119" spans="1:14" ht="14.25" thickBot="1">
      <c r="A119" s="235"/>
      <c r="B119" s="166" t="s">
        <v>27</v>
      </c>
      <c r="C119" s="95">
        <v>6.0352499999999996</v>
      </c>
      <c r="D119" s="97">
        <v>6.0352499999999996</v>
      </c>
      <c r="E119" s="98"/>
      <c r="F119" s="16"/>
      <c r="G119" s="37">
        <v>2</v>
      </c>
      <c r="H119" s="37">
        <v>255.89460800000001</v>
      </c>
      <c r="I119" s="37"/>
      <c r="J119" s="37"/>
      <c r="K119" s="37"/>
      <c r="L119" s="37"/>
      <c r="M119" s="37"/>
      <c r="N119" s="187"/>
    </row>
    <row r="120" spans="1:14" ht="14.25" thickBot="1">
      <c r="A120" s="235"/>
      <c r="B120" s="18" t="s">
        <v>28</v>
      </c>
      <c r="C120" s="96"/>
      <c r="D120" s="99"/>
      <c r="E120" s="100"/>
      <c r="F120" s="16"/>
      <c r="G120" s="40"/>
      <c r="H120" s="40"/>
      <c r="I120" s="40"/>
      <c r="J120" s="40"/>
      <c r="K120" s="40"/>
      <c r="L120" s="40"/>
      <c r="M120" s="37"/>
      <c r="N120" s="187"/>
    </row>
    <row r="121" spans="1:14" ht="14.25" thickBot="1">
      <c r="A121" s="235"/>
      <c r="B121" s="18" t="s">
        <v>29</v>
      </c>
      <c r="C121" s="96"/>
      <c r="D121" s="100"/>
      <c r="E121" s="100"/>
      <c r="F121" s="16"/>
      <c r="G121" s="37"/>
      <c r="H121" s="37"/>
      <c r="I121" s="37"/>
      <c r="J121" s="37"/>
      <c r="K121" s="37"/>
      <c r="L121" s="37"/>
      <c r="M121" s="37"/>
      <c r="N121" s="187"/>
    </row>
    <row r="122" spans="1:14" ht="14.25" thickBot="1">
      <c r="A122" s="235"/>
      <c r="B122" s="18" t="s">
        <v>30</v>
      </c>
      <c r="C122" s="37">
        <v>6.0352499999999996</v>
      </c>
      <c r="D122" s="37">
        <v>6.0352499999999996</v>
      </c>
      <c r="E122" s="37"/>
      <c r="F122" s="16"/>
      <c r="G122" s="37">
        <v>2</v>
      </c>
      <c r="H122" s="37">
        <v>255.89460800000001</v>
      </c>
      <c r="I122" s="37"/>
      <c r="J122" s="37"/>
      <c r="K122" s="37"/>
      <c r="L122" s="37"/>
      <c r="M122" s="37"/>
      <c r="N122" s="187"/>
    </row>
    <row r="123" spans="1:14" ht="14.25" thickBot="1">
      <c r="A123" s="236"/>
      <c r="B123" s="19" t="s">
        <v>31</v>
      </c>
      <c r="C123" s="20">
        <f t="shared" ref="C123:L123" si="27">C111+C113+C114+C115+C116+C117+C118+C119</f>
        <v>55.227139000000001</v>
      </c>
      <c r="D123" s="20">
        <f>D111+D113+D114+D115+D116+D117+D118+D119</f>
        <v>227.04524800000002</v>
      </c>
      <c r="E123" s="20">
        <f t="shared" si="27"/>
        <v>272.45532600000001</v>
      </c>
      <c r="F123" s="21">
        <f t="shared" ref="F123:F129" si="28">(D123-E123)/E123*100</f>
        <v>-16.666981213646746</v>
      </c>
      <c r="G123" s="20">
        <f t="shared" si="27"/>
        <v>3396</v>
      </c>
      <c r="H123" s="20">
        <f t="shared" si="27"/>
        <v>745543.44820799993</v>
      </c>
      <c r="I123" s="20">
        <f t="shared" si="27"/>
        <v>294</v>
      </c>
      <c r="J123" s="20">
        <f t="shared" si="27"/>
        <v>29.481767000000001</v>
      </c>
      <c r="K123" s="20">
        <f t="shared" si="27"/>
        <v>114.246183</v>
      </c>
      <c r="L123" s="20">
        <f t="shared" si="27"/>
        <v>160.06689600000001</v>
      </c>
      <c r="M123" s="20">
        <f t="shared" ref="M123:M125" si="29">(K123-L123)/L123*100</f>
        <v>-28.625977103972833</v>
      </c>
      <c r="N123" s="188">
        <f>D123/D214*100</f>
        <v>1.6210922322539327</v>
      </c>
    </row>
    <row r="124" spans="1:14" ht="14.25" thickTop="1">
      <c r="A124" s="233" t="s">
        <v>40</v>
      </c>
      <c r="B124" s="166" t="s">
        <v>19</v>
      </c>
      <c r="C124" s="34">
        <v>128.252095</v>
      </c>
      <c r="D124" s="34">
        <v>674.34485700000005</v>
      </c>
      <c r="E124" s="136">
        <v>766.81289400000003</v>
      </c>
      <c r="F124" s="16">
        <f t="shared" si="28"/>
        <v>-12.058748323551271</v>
      </c>
      <c r="G124" s="35">
        <v>4737</v>
      </c>
      <c r="H124" s="34">
        <v>469809.31507700006</v>
      </c>
      <c r="I124" s="36">
        <v>456</v>
      </c>
      <c r="J124" s="34">
        <v>26.37</v>
      </c>
      <c r="K124" s="36">
        <v>252.58</v>
      </c>
      <c r="L124" s="34">
        <v>329.6</v>
      </c>
      <c r="M124" s="37">
        <f t="shared" si="29"/>
        <v>-23.367718446601941</v>
      </c>
      <c r="N124" s="187">
        <f t="shared" ref="N124:N129" si="30">D124/D202*100</f>
        <v>7.5617329758602692</v>
      </c>
    </row>
    <row r="125" spans="1:14">
      <c r="A125" s="233"/>
      <c r="B125" s="166" t="s">
        <v>20</v>
      </c>
      <c r="C125" s="34">
        <v>14.263199999999999</v>
      </c>
      <c r="D125" s="34">
        <v>95.629499999999993</v>
      </c>
      <c r="E125" s="136">
        <v>137.1198</v>
      </c>
      <c r="F125" s="16">
        <f t="shared" si="28"/>
        <v>-30.258430948703253</v>
      </c>
      <c r="G125" s="35">
        <v>895</v>
      </c>
      <c r="H125" s="34">
        <v>17900</v>
      </c>
      <c r="I125" s="36">
        <v>123</v>
      </c>
      <c r="J125" s="34">
        <v>7.45</v>
      </c>
      <c r="K125" s="36">
        <v>50.24</v>
      </c>
      <c r="L125" s="34">
        <v>94.03</v>
      </c>
      <c r="M125" s="37">
        <f t="shared" si="29"/>
        <v>-46.570243539295966</v>
      </c>
      <c r="N125" s="187">
        <f t="shared" si="30"/>
        <v>4.7835505945618566</v>
      </c>
    </row>
    <row r="126" spans="1:14">
      <c r="A126" s="233"/>
      <c r="B126" s="166" t="s">
        <v>21</v>
      </c>
      <c r="C126" s="34">
        <v>1.0826260000000001</v>
      </c>
      <c r="D126" s="34">
        <v>38.432245000000002</v>
      </c>
      <c r="E126" s="136">
        <v>30.024486</v>
      </c>
      <c r="F126" s="16">
        <f t="shared" si="28"/>
        <v>28.003007278792392</v>
      </c>
      <c r="G126" s="35">
        <v>26</v>
      </c>
      <c r="H126" s="34">
        <v>51178.190842000004</v>
      </c>
      <c r="I126" s="36">
        <v>3</v>
      </c>
      <c r="J126" s="34"/>
      <c r="K126" s="36">
        <v>1.7</v>
      </c>
      <c r="L126" s="34"/>
      <c r="M126" s="37"/>
      <c r="N126" s="187">
        <f t="shared" si="30"/>
        <v>7.2147687191398928</v>
      </c>
    </row>
    <row r="127" spans="1:14">
      <c r="A127" s="233"/>
      <c r="B127" s="166" t="s">
        <v>22</v>
      </c>
      <c r="C127" s="34">
        <v>2.5057900000000002</v>
      </c>
      <c r="D127" s="34">
        <v>10.717102000000001</v>
      </c>
      <c r="E127" s="136">
        <v>7.20892</v>
      </c>
      <c r="F127" s="16">
        <f t="shared" si="28"/>
        <v>48.664460141047492</v>
      </c>
      <c r="G127" s="35">
        <v>531</v>
      </c>
      <c r="H127" s="34">
        <v>35682.300000000003</v>
      </c>
      <c r="I127" s="36">
        <v>19</v>
      </c>
      <c r="J127" s="34">
        <v>0.3</v>
      </c>
      <c r="K127" s="36">
        <v>2.2000000000000002</v>
      </c>
      <c r="L127" s="34">
        <v>0.35</v>
      </c>
      <c r="M127" s="37">
        <f>(K127-L127)/L127*100</f>
        <v>528.57142857142867</v>
      </c>
      <c r="N127" s="187">
        <f t="shared" si="30"/>
        <v>6.4393129550996102</v>
      </c>
    </row>
    <row r="128" spans="1:14">
      <c r="A128" s="233"/>
      <c r="B128" s="166" t="s">
        <v>23</v>
      </c>
      <c r="C128" s="34">
        <v>0.56603999999999999</v>
      </c>
      <c r="D128" s="34">
        <v>3.056521</v>
      </c>
      <c r="E128" s="136">
        <v>0</v>
      </c>
      <c r="F128" s="16" t="e">
        <f t="shared" si="28"/>
        <v>#DIV/0!</v>
      </c>
      <c r="G128" s="35">
        <v>27</v>
      </c>
      <c r="H128" s="34">
        <v>27003.119999999999</v>
      </c>
      <c r="I128" s="36"/>
      <c r="J128" s="34"/>
      <c r="K128" s="36"/>
      <c r="L128" s="34"/>
      <c r="M128" s="37"/>
      <c r="N128" s="187">
        <f t="shared" si="30"/>
        <v>6.6939805770554885</v>
      </c>
    </row>
    <row r="129" spans="1:14">
      <c r="A129" s="233"/>
      <c r="B129" s="166" t="s">
        <v>24</v>
      </c>
      <c r="C129" s="34">
        <v>11.725211999999999</v>
      </c>
      <c r="D129" s="34">
        <v>43.496490000000001</v>
      </c>
      <c r="E129" s="136">
        <v>69.359639000000001</v>
      </c>
      <c r="F129" s="16">
        <f t="shared" si="28"/>
        <v>-37.288471181345109</v>
      </c>
      <c r="G129" s="35">
        <v>182</v>
      </c>
      <c r="H129" s="34">
        <v>54530.214999999997</v>
      </c>
      <c r="I129" s="36">
        <v>12</v>
      </c>
      <c r="J129" s="34">
        <v>0.27</v>
      </c>
      <c r="K129" s="36">
        <v>5.58</v>
      </c>
      <c r="L129" s="34">
        <v>4.43</v>
      </c>
      <c r="M129" s="37">
        <f>(K129-L129)/L129*100</f>
        <v>25.959367945823935</v>
      </c>
      <c r="N129" s="187">
        <f t="shared" si="30"/>
        <v>2.3552534658502324</v>
      </c>
    </row>
    <row r="130" spans="1:14">
      <c r="A130" s="233"/>
      <c r="B130" s="166" t="s">
        <v>25</v>
      </c>
      <c r="C130" s="34">
        <v>0</v>
      </c>
      <c r="D130" s="34">
        <v>0.84</v>
      </c>
      <c r="E130" s="136">
        <v>0</v>
      </c>
      <c r="F130" s="16"/>
      <c r="G130" s="35">
        <v>1</v>
      </c>
      <c r="H130" s="34">
        <v>42</v>
      </c>
      <c r="I130" s="36"/>
      <c r="J130" s="34"/>
      <c r="K130" s="36"/>
      <c r="L130" s="34"/>
      <c r="M130" s="37"/>
      <c r="N130" s="187"/>
    </row>
    <row r="131" spans="1:14">
      <c r="A131" s="233"/>
      <c r="B131" s="166" t="s">
        <v>26</v>
      </c>
      <c r="C131" s="34">
        <v>7.1790999999999991</v>
      </c>
      <c r="D131" s="34">
        <v>38.340718000000003</v>
      </c>
      <c r="E131" s="136">
        <v>48.646352999999998</v>
      </c>
      <c r="F131" s="16">
        <f>(D131-E131)/E131*100</f>
        <v>-21.184804953415512</v>
      </c>
      <c r="G131" s="35">
        <v>1285</v>
      </c>
      <c r="H131" s="34">
        <v>102458.2</v>
      </c>
      <c r="I131" s="36">
        <v>20</v>
      </c>
      <c r="J131" s="34">
        <v>0.51</v>
      </c>
      <c r="K131" s="36">
        <v>16.04</v>
      </c>
      <c r="L131" s="34">
        <v>14.79</v>
      </c>
      <c r="M131" s="37">
        <f>(K131-L131)/L131*100</f>
        <v>8.4516565246788371</v>
      </c>
      <c r="N131" s="187">
        <f>D131/D209*100</f>
        <v>2.9676778616687858</v>
      </c>
    </row>
    <row r="132" spans="1:14">
      <c r="A132" s="233"/>
      <c r="B132" s="166" t="s">
        <v>27</v>
      </c>
      <c r="C132" s="34">
        <v>0.86971100000000001</v>
      </c>
      <c r="D132" s="34">
        <v>5.6911499999999995</v>
      </c>
      <c r="E132" s="136">
        <v>5.8595609999999994</v>
      </c>
      <c r="F132" s="16">
        <f>(D132-E132)/E132*100</f>
        <v>-2.8741231638342852</v>
      </c>
      <c r="G132" s="35">
        <v>6</v>
      </c>
      <c r="H132" s="34">
        <v>3990.7326269999999</v>
      </c>
      <c r="I132" s="36"/>
      <c r="J132" s="34"/>
      <c r="K132" s="34"/>
      <c r="L132" s="34">
        <v>7.0000000000000007E-2</v>
      </c>
      <c r="M132" s="37"/>
      <c r="N132" s="187">
        <f>D132/D210*100</f>
        <v>2.8994083141691789</v>
      </c>
    </row>
    <row r="133" spans="1:14">
      <c r="A133" s="233"/>
      <c r="B133" s="18" t="s">
        <v>28</v>
      </c>
      <c r="C133" s="34">
        <v>0</v>
      </c>
      <c r="D133" s="34">
        <v>0</v>
      </c>
      <c r="E133" s="136">
        <v>0</v>
      </c>
      <c r="F133" s="16"/>
      <c r="G133" s="35">
        <v>0</v>
      </c>
      <c r="H133" s="34">
        <v>0</v>
      </c>
      <c r="I133" s="34"/>
      <c r="J133" s="34"/>
      <c r="K133" s="34"/>
      <c r="L133" s="34"/>
      <c r="M133" s="37"/>
      <c r="N133" s="187"/>
    </row>
    <row r="134" spans="1:14">
      <c r="A134" s="233"/>
      <c r="B134" s="18" t="s">
        <v>29</v>
      </c>
      <c r="C134" s="34">
        <v>0.86971100000000001</v>
      </c>
      <c r="D134" s="34">
        <v>0.86971100000000001</v>
      </c>
      <c r="E134" s="136">
        <v>1.4968569999999999</v>
      </c>
      <c r="F134" s="16"/>
      <c r="G134" s="35">
        <v>0</v>
      </c>
      <c r="H134" s="34">
        <v>0</v>
      </c>
      <c r="I134" s="34"/>
      <c r="J134" s="34"/>
      <c r="K134" s="34"/>
      <c r="L134" s="34"/>
      <c r="M134" s="37"/>
      <c r="N134" s="187">
        <f>D134/D212*100</f>
        <v>43.118803020905681</v>
      </c>
    </row>
    <row r="135" spans="1:14">
      <c r="A135" s="233"/>
      <c r="B135" s="18" t="s">
        <v>30</v>
      </c>
      <c r="C135" s="40">
        <v>0</v>
      </c>
      <c r="D135" s="40">
        <v>0</v>
      </c>
      <c r="E135" s="40">
        <v>0</v>
      </c>
      <c r="F135" s="16"/>
      <c r="G135" s="35">
        <v>0</v>
      </c>
      <c r="H135" s="34">
        <v>0</v>
      </c>
      <c r="I135" s="34"/>
      <c r="J135" s="34"/>
      <c r="K135" s="34"/>
      <c r="L135" s="34"/>
      <c r="M135" s="37"/>
      <c r="N135" s="187"/>
    </row>
    <row r="136" spans="1:14" ht="14.25" thickBot="1">
      <c r="A136" s="234"/>
      <c r="B136" s="19" t="s">
        <v>31</v>
      </c>
      <c r="C136" s="20">
        <f t="shared" ref="C136:L136" si="31">C124+C126+C127+C128+C129+C130+C131+C132</f>
        <v>152.18057399999998</v>
      </c>
      <c r="D136" s="20">
        <f t="shared" si="31"/>
        <v>814.919083</v>
      </c>
      <c r="E136" s="20">
        <f t="shared" si="31"/>
        <v>927.91185300000006</v>
      </c>
      <c r="F136" s="21">
        <f>(D136-E136)/E136*100</f>
        <v>-12.177101697180287</v>
      </c>
      <c r="G136" s="20">
        <f t="shared" si="31"/>
        <v>6795</v>
      </c>
      <c r="H136" s="20">
        <f t="shared" si="31"/>
        <v>744694.07354599994</v>
      </c>
      <c r="I136" s="20">
        <f t="shared" si="31"/>
        <v>510</v>
      </c>
      <c r="J136" s="20">
        <f t="shared" si="31"/>
        <v>27.450000000000003</v>
      </c>
      <c r="K136" s="20">
        <f t="shared" si="31"/>
        <v>278.10000000000002</v>
      </c>
      <c r="L136" s="20">
        <f t="shared" si="31"/>
        <v>349.24000000000007</v>
      </c>
      <c r="M136" s="20">
        <f t="shared" ref="M136:M138" si="32">(K136-L136)/L136*100</f>
        <v>-20.369946168823741</v>
      </c>
      <c r="N136" s="188">
        <f>D136/D214*100</f>
        <v>5.8184833508023823</v>
      </c>
    </row>
    <row r="137" spans="1:14" ht="15" thickTop="1" thickBot="1">
      <c r="A137" s="235" t="s">
        <v>41</v>
      </c>
      <c r="B137" s="166" t="s">
        <v>19</v>
      </c>
      <c r="C137" s="77">
        <v>29</v>
      </c>
      <c r="D137" s="77">
        <v>117</v>
      </c>
      <c r="E137" s="110">
        <v>88.91</v>
      </c>
      <c r="F137" s="181">
        <f>(D137-E137)/E137*100</f>
        <v>31.593746485209767</v>
      </c>
      <c r="G137" s="78">
        <v>651</v>
      </c>
      <c r="H137" s="78">
        <v>69439</v>
      </c>
      <c r="I137" s="78">
        <v>242</v>
      </c>
      <c r="J137" s="78">
        <v>4.67</v>
      </c>
      <c r="K137" s="111">
        <v>64.14</v>
      </c>
      <c r="L137" s="111">
        <v>17.399999999999999</v>
      </c>
      <c r="M137" s="40">
        <f t="shared" si="32"/>
        <v>268.62068965517244</v>
      </c>
      <c r="N137" s="187">
        <f>D137/D202*100</f>
        <v>1.3119737608907893</v>
      </c>
    </row>
    <row r="138" spans="1:14" ht="14.25" thickBot="1">
      <c r="A138" s="235"/>
      <c r="B138" s="166" t="s">
        <v>20</v>
      </c>
      <c r="C138" s="78">
        <v>6.48</v>
      </c>
      <c r="D138" s="78">
        <v>24.8</v>
      </c>
      <c r="E138" s="111">
        <v>26.72</v>
      </c>
      <c r="F138" s="16">
        <f>(D138-E138)/E138*100</f>
        <v>-7.1856287425149628</v>
      </c>
      <c r="G138" s="78">
        <v>155</v>
      </c>
      <c r="H138" s="78">
        <v>5240</v>
      </c>
      <c r="I138" s="78">
        <v>52</v>
      </c>
      <c r="J138" s="78">
        <v>1.22</v>
      </c>
      <c r="K138" s="78">
        <v>10.15</v>
      </c>
      <c r="L138" s="111">
        <v>4.21</v>
      </c>
      <c r="M138" s="37">
        <f t="shared" si="32"/>
        <v>141.09263657957246</v>
      </c>
      <c r="N138" s="187">
        <f>D138/D203*100</f>
        <v>1.240538272657852</v>
      </c>
    </row>
    <row r="139" spans="1:14" ht="14.25" thickBot="1">
      <c r="A139" s="235"/>
      <c r="B139" s="166" t="s">
        <v>21</v>
      </c>
      <c r="C139" s="78"/>
      <c r="D139" s="78"/>
      <c r="E139" s="111">
        <v>0</v>
      </c>
      <c r="F139" s="16"/>
      <c r="G139" s="78"/>
      <c r="H139" s="111"/>
      <c r="I139" s="111"/>
      <c r="J139" s="111"/>
      <c r="K139" s="111"/>
      <c r="L139" s="111"/>
      <c r="M139" s="37"/>
      <c r="N139" s="187">
        <f>D139/D204*100</f>
        <v>0</v>
      </c>
    </row>
    <row r="140" spans="1:14" ht="14.25" thickBot="1">
      <c r="A140" s="235"/>
      <c r="B140" s="166" t="s">
        <v>22</v>
      </c>
      <c r="C140" s="78">
        <v>0.64</v>
      </c>
      <c r="D140" s="78">
        <v>0.65</v>
      </c>
      <c r="E140" s="111">
        <v>0.03</v>
      </c>
      <c r="F140" s="16"/>
      <c r="G140" s="78">
        <v>3</v>
      </c>
      <c r="H140" s="111">
        <v>4400</v>
      </c>
      <c r="I140" s="111"/>
      <c r="J140" s="111"/>
      <c r="K140" s="111"/>
      <c r="L140" s="111">
        <v>0.45</v>
      </c>
      <c r="M140" s="37"/>
      <c r="N140" s="187"/>
    </row>
    <row r="141" spans="1:14" ht="14.25" thickBot="1">
      <c r="A141" s="235"/>
      <c r="B141" s="166" t="s">
        <v>23</v>
      </c>
      <c r="C141" s="78"/>
      <c r="D141" s="78"/>
      <c r="E141" s="111">
        <v>0</v>
      </c>
      <c r="F141" s="16"/>
      <c r="G141" s="78"/>
      <c r="H141" s="111"/>
      <c r="I141" s="111"/>
      <c r="J141" s="111"/>
      <c r="K141" s="111"/>
      <c r="L141" s="111"/>
      <c r="M141" s="37"/>
      <c r="N141" s="187">
        <f>D141/D206*100</f>
        <v>0</v>
      </c>
    </row>
    <row r="142" spans="1:14" ht="14.25" thickBot="1">
      <c r="A142" s="235"/>
      <c r="B142" s="166" t="s">
        <v>24</v>
      </c>
      <c r="C142" s="78">
        <v>0.69</v>
      </c>
      <c r="D142" s="78">
        <v>7.78</v>
      </c>
      <c r="E142" s="111">
        <v>7.66</v>
      </c>
      <c r="F142" s="16"/>
      <c r="G142" s="78">
        <v>36</v>
      </c>
      <c r="H142" s="111">
        <v>43654</v>
      </c>
      <c r="I142" s="111">
        <v>1</v>
      </c>
      <c r="J142" s="111">
        <v>1.18</v>
      </c>
      <c r="K142" s="111">
        <v>1.18</v>
      </c>
      <c r="L142" s="111"/>
      <c r="M142" s="37"/>
      <c r="N142" s="187">
        <f>D142/D207*100</f>
        <v>0.42127242828823219</v>
      </c>
    </row>
    <row r="143" spans="1:14" ht="14.25" thickBot="1">
      <c r="A143" s="235"/>
      <c r="B143" s="166" t="s">
        <v>25</v>
      </c>
      <c r="C143" s="80"/>
      <c r="D143" s="80"/>
      <c r="E143" s="137">
        <v>0</v>
      </c>
      <c r="F143" s="16"/>
      <c r="G143" s="80"/>
      <c r="H143" s="137"/>
      <c r="I143" s="137"/>
      <c r="J143" s="137"/>
      <c r="K143" s="137"/>
      <c r="L143" s="137"/>
      <c r="M143" s="37"/>
      <c r="N143" s="187"/>
    </row>
    <row r="144" spans="1:14" ht="14.25" thickBot="1">
      <c r="A144" s="235"/>
      <c r="B144" s="166" t="s">
        <v>26</v>
      </c>
      <c r="C144" s="78">
        <v>0.19</v>
      </c>
      <c r="D144" s="78">
        <v>7.75</v>
      </c>
      <c r="E144" s="111">
        <v>0</v>
      </c>
      <c r="F144" s="16"/>
      <c r="G144" s="78">
        <v>51</v>
      </c>
      <c r="H144" s="111">
        <v>9946.64</v>
      </c>
      <c r="I144" s="111">
        <v>4</v>
      </c>
      <c r="J144" s="111">
        <v>0.14000000000000001</v>
      </c>
      <c r="K144" s="111">
        <v>1.03</v>
      </c>
      <c r="L144" s="111"/>
      <c r="M144" s="37"/>
      <c r="N144" s="187">
        <f>D144/D209*100</f>
        <v>0.59987148461677453</v>
      </c>
    </row>
    <row r="145" spans="1:14" ht="14.25" thickBot="1">
      <c r="A145" s="235"/>
      <c r="B145" s="166" t="s">
        <v>27</v>
      </c>
      <c r="C145" s="78"/>
      <c r="D145" s="78"/>
      <c r="E145" s="111">
        <v>0</v>
      </c>
      <c r="F145" s="16"/>
      <c r="G145" s="78"/>
      <c r="H145" s="111"/>
      <c r="I145" s="111"/>
      <c r="J145" s="111"/>
      <c r="K145" s="111"/>
      <c r="L145" s="111"/>
      <c r="M145" s="37"/>
      <c r="N145" s="187"/>
    </row>
    <row r="146" spans="1:14" ht="14.25" thickBot="1">
      <c r="A146" s="235"/>
      <c r="B146" s="18" t="s">
        <v>28</v>
      </c>
      <c r="C146" s="81"/>
      <c r="D146" s="81"/>
      <c r="E146" s="128">
        <v>0</v>
      </c>
      <c r="F146" s="16"/>
      <c r="G146" s="81"/>
      <c r="H146" s="128"/>
      <c r="I146" s="128"/>
      <c r="J146" s="128"/>
      <c r="K146" s="128"/>
      <c r="L146" s="128"/>
      <c r="M146" s="37"/>
      <c r="N146" s="187"/>
    </row>
    <row r="147" spans="1:14" ht="14.25" thickBot="1">
      <c r="A147" s="235"/>
      <c r="B147" s="18" t="s">
        <v>29</v>
      </c>
      <c r="C147" s="81"/>
      <c r="D147" s="81"/>
      <c r="E147" s="128">
        <v>0</v>
      </c>
      <c r="F147" s="16"/>
      <c r="G147" s="81"/>
      <c r="H147" s="128"/>
      <c r="I147" s="128"/>
      <c r="J147" s="128"/>
      <c r="K147" s="128"/>
      <c r="L147" s="128"/>
      <c r="M147" s="37"/>
      <c r="N147" s="187"/>
    </row>
    <row r="148" spans="1:14" ht="14.25" thickBot="1">
      <c r="A148" s="235"/>
      <c r="B148" s="18" t="s">
        <v>30</v>
      </c>
      <c r="C148" s="81">
        <v>0.13</v>
      </c>
      <c r="D148" s="81">
        <v>0.13</v>
      </c>
      <c r="E148" s="128">
        <v>0</v>
      </c>
      <c r="F148" s="16"/>
      <c r="G148" s="81">
        <v>1</v>
      </c>
      <c r="H148" s="128">
        <v>40</v>
      </c>
      <c r="I148" s="128">
        <v>0</v>
      </c>
      <c r="J148" s="128">
        <v>0</v>
      </c>
      <c r="K148" s="128">
        <v>0</v>
      </c>
      <c r="L148" s="128">
        <v>0</v>
      </c>
      <c r="M148" s="37"/>
      <c r="N148" s="187"/>
    </row>
    <row r="149" spans="1:14" ht="14.25" thickBot="1">
      <c r="A149" s="236"/>
      <c r="B149" s="19" t="s">
        <v>31</v>
      </c>
      <c r="C149" s="20">
        <f t="shared" ref="C149:L149" si="33">C137+C139+C140+C141+C142+C143+C144+C145</f>
        <v>30.520000000000003</v>
      </c>
      <c r="D149" s="20">
        <f t="shared" si="33"/>
        <v>133.18</v>
      </c>
      <c r="E149" s="20">
        <f t="shared" si="33"/>
        <v>96.6</v>
      </c>
      <c r="F149" s="21">
        <f t="shared" ref="F149:F155" si="34">(D149-E149)/E149*100</f>
        <v>37.867494824016582</v>
      </c>
      <c r="G149" s="20">
        <f t="shared" si="33"/>
        <v>741</v>
      </c>
      <c r="H149" s="20">
        <f t="shared" si="33"/>
        <v>127439.64</v>
      </c>
      <c r="I149" s="20">
        <f t="shared" si="33"/>
        <v>247</v>
      </c>
      <c r="J149" s="20">
        <f t="shared" si="33"/>
        <v>5.9899999999999993</v>
      </c>
      <c r="K149" s="20">
        <f t="shared" si="33"/>
        <v>66.350000000000009</v>
      </c>
      <c r="L149" s="20">
        <f t="shared" si="33"/>
        <v>17.849999999999998</v>
      </c>
      <c r="M149" s="20">
        <f>(K149-L149)/L149*100</f>
        <v>271.70868347338944</v>
      </c>
      <c r="N149" s="188">
        <f>D149/D214*100</f>
        <v>0.95089884238219669</v>
      </c>
    </row>
    <row r="150" spans="1:14" ht="15" thickTop="1" thickBot="1">
      <c r="A150" s="235" t="s">
        <v>67</v>
      </c>
      <c r="B150" s="166" t="s">
        <v>19</v>
      </c>
      <c r="C150" s="37">
        <v>43.074933999999999</v>
      </c>
      <c r="D150" s="38">
        <v>177.893249</v>
      </c>
      <c r="E150" s="38">
        <v>257.44929999999999</v>
      </c>
      <c r="F150" s="31">
        <f t="shared" si="34"/>
        <v>-30.901638108940283</v>
      </c>
      <c r="G150" s="37">
        <v>1379</v>
      </c>
      <c r="H150" s="37">
        <v>118485.44684800001</v>
      </c>
      <c r="I150" s="37">
        <v>219</v>
      </c>
      <c r="J150" s="37">
        <v>11.854596000000001</v>
      </c>
      <c r="K150" s="37">
        <v>255.77283</v>
      </c>
      <c r="L150" s="37">
        <v>212.59635800000001</v>
      </c>
      <c r="M150" s="38">
        <f>(K150-L150)/L150*100</f>
        <v>20.309130601381227</v>
      </c>
      <c r="N150" s="190">
        <f t="shared" ref="N150:N155" si="35">D150/D202*100</f>
        <v>1.9947972216035181</v>
      </c>
    </row>
    <row r="151" spans="1:14" ht="14.25" thickBot="1">
      <c r="A151" s="235"/>
      <c r="B151" s="166" t="s">
        <v>20</v>
      </c>
      <c r="C151" s="37">
        <v>12.711144000000001</v>
      </c>
      <c r="D151" s="38">
        <v>49.689149</v>
      </c>
      <c r="E151" s="37">
        <v>62.200560000000003</v>
      </c>
      <c r="F151" s="31">
        <f t="shared" si="34"/>
        <v>-20.114627585346501</v>
      </c>
      <c r="G151" s="37">
        <v>574</v>
      </c>
      <c r="H151" s="37">
        <v>11480</v>
      </c>
      <c r="I151" s="37">
        <v>94</v>
      </c>
      <c r="J151" s="37">
        <v>4.9055960000000001</v>
      </c>
      <c r="K151" s="37">
        <v>74.751035000000002</v>
      </c>
      <c r="L151" s="37">
        <v>72.173389999999998</v>
      </c>
      <c r="M151" s="37">
        <f>(K151-L151)/L151*100</f>
        <v>3.5714617257135961</v>
      </c>
      <c r="N151" s="187">
        <f t="shared" si="35"/>
        <v>2.485535930253977</v>
      </c>
    </row>
    <row r="152" spans="1:14" ht="14.25" thickBot="1">
      <c r="A152" s="235"/>
      <c r="B152" s="166" t="s">
        <v>21</v>
      </c>
      <c r="C152" s="37">
        <v>2.7059829999999998</v>
      </c>
      <c r="D152" s="38">
        <v>6.1547890000000001</v>
      </c>
      <c r="E152" s="37">
        <v>5.2710239999999997</v>
      </c>
      <c r="F152" s="31">
        <f t="shared" si="34"/>
        <v>16.766476494889808</v>
      </c>
      <c r="G152" s="37">
        <v>4</v>
      </c>
      <c r="H152" s="37">
        <v>11379.731400000001</v>
      </c>
      <c r="I152" s="37">
        <v>2</v>
      </c>
      <c r="J152" s="37">
        <v>0</v>
      </c>
      <c r="K152" s="37">
        <v>1.4767870000000001</v>
      </c>
      <c r="L152" s="37">
        <v>300.86969199999999</v>
      </c>
      <c r="M152" s="37"/>
      <c r="N152" s="187">
        <f t="shared" si="35"/>
        <v>1.1554198603309875</v>
      </c>
    </row>
    <row r="153" spans="1:14" ht="14.25" thickBot="1">
      <c r="A153" s="235"/>
      <c r="B153" s="166" t="s">
        <v>22</v>
      </c>
      <c r="C153" s="37">
        <v>2.3028300000000002</v>
      </c>
      <c r="D153" s="38">
        <v>14.636792</v>
      </c>
      <c r="E153" s="37">
        <v>1.2648140000000001</v>
      </c>
      <c r="F153" s="31">
        <f t="shared" si="34"/>
        <v>1057.2288099277837</v>
      </c>
      <c r="G153" s="37">
        <v>28</v>
      </c>
      <c r="H153" s="37">
        <v>194474.9</v>
      </c>
      <c r="I153" s="37">
        <v>3</v>
      </c>
      <c r="J153" s="37">
        <v>0.11700000000000001</v>
      </c>
      <c r="K153" s="37">
        <v>0.24299999999999999</v>
      </c>
      <c r="L153" s="37">
        <v>0</v>
      </c>
      <c r="M153" s="37" t="e">
        <f>(K153-L153)/L153*100</f>
        <v>#DIV/0!</v>
      </c>
      <c r="N153" s="187">
        <f t="shared" si="35"/>
        <v>8.7944375584648107</v>
      </c>
    </row>
    <row r="154" spans="1:14" ht="14.25" thickBot="1">
      <c r="A154" s="235"/>
      <c r="B154" s="166" t="s">
        <v>23</v>
      </c>
      <c r="C154" s="37">
        <v>0</v>
      </c>
      <c r="D154" s="38">
        <v>0</v>
      </c>
      <c r="E154" s="37">
        <v>0</v>
      </c>
      <c r="F154" s="31" t="e">
        <f t="shared" si="34"/>
        <v>#DIV/0!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/>
      <c r="N154" s="187">
        <f t="shared" si="35"/>
        <v>0</v>
      </c>
    </row>
    <row r="155" spans="1:14" ht="14.25" thickBot="1">
      <c r="A155" s="235"/>
      <c r="B155" s="166" t="s">
        <v>24</v>
      </c>
      <c r="C155" s="37">
        <v>1.144717</v>
      </c>
      <c r="D155" s="38">
        <v>15.537858999999999</v>
      </c>
      <c r="E155" s="37">
        <v>14.565379999999999</v>
      </c>
      <c r="F155" s="31">
        <f t="shared" si="34"/>
        <v>6.6766469532549095</v>
      </c>
      <c r="G155" s="37">
        <v>30</v>
      </c>
      <c r="H155" s="37">
        <v>88737.68</v>
      </c>
      <c r="I155" s="37">
        <v>7</v>
      </c>
      <c r="J155" s="37">
        <v>0.76266</v>
      </c>
      <c r="K155" s="37">
        <v>1.58361</v>
      </c>
      <c r="L155" s="37">
        <v>0</v>
      </c>
      <c r="M155" s="37"/>
      <c r="N155" s="187">
        <f t="shared" si="35"/>
        <v>0.84134596289590768</v>
      </c>
    </row>
    <row r="156" spans="1:14" ht="14.25" thickBot="1">
      <c r="A156" s="235"/>
      <c r="B156" s="166" t="s">
        <v>25</v>
      </c>
      <c r="C156" s="37">
        <v>0</v>
      </c>
      <c r="D156" s="38">
        <v>0</v>
      </c>
      <c r="E156" s="39">
        <v>0</v>
      </c>
      <c r="F156" s="31"/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/>
      <c r="N156" s="187"/>
    </row>
    <row r="157" spans="1:14" ht="14.25" thickBot="1">
      <c r="A157" s="235"/>
      <c r="B157" s="166" t="s">
        <v>26</v>
      </c>
      <c r="C157" s="37">
        <v>3.7985509999999998</v>
      </c>
      <c r="D157" s="38">
        <v>19.604215</v>
      </c>
      <c r="E157" s="37">
        <v>35.157286999999997</v>
      </c>
      <c r="F157" s="31">
        <f>(D157-E157)/E157*100</f>
        <v>-44.238544345017289</v>
      </c>
      <c r="G157" s="37">
        <v>417</v>
      </c>
      <c r="H157" s="37">
        <v>161851.64000000001</v>
      </c>
      <c r="I157" s="37">
        <v>17</v>
      </c>
      <c r="J157" s="37">
        <v>5.7426250000000003</v>
      </c>
      <c r="K157" s="37">
        <v>10.326399</v>
      </c>
      <c r="L157" s="37">
        <v>4.8227370000000001</v>
      </c>
      <c r="M157" s="37">
        <f>(K157-L157)/L157*100</f>
        <v>114.11905729049707</v>
      </c>
      <c r="N157" s="187">
        <f>D157/D209*100</f>
        <v>1.5174205879737341</v>
      </c>
    </row>
    <row r="158" spans="1:14" ht="14.25" thickBot="1">
      <c r="A158" s="235"/>
      <c r="B158" s="166" t="s">
        <v>27</v>
      </c>
      <c r="C158" s="37">
        <v>0</v>
      </c>
      <c r="D158" s="38">
        <v>0</v>
      </c>
      <c r="E158" s="37">
        <v>0</v>
      </c>
      <c r="F158" s="31" t="e">
        <f>(D158-E158)/E158*100</f>
        <v>#DIV/0!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/>
      <c r="N158" s="187">
        <f>D158/D210*100</f>
        <v>0</v>
      </c>
    </row>
    <row r="159" spans="1:14" ht="14.25" thickBot="1">
      <c r="A159" s="235"/>
      <c r="B159" s="18" t="s">
        <v>28</v>
      </c>
      <c r="C159" s="37">
        <v>0</v>
      </c>
      <c r="D159" s="38">
        <v>0</v>
      </c>
      <c r="E159" s="40">
        <v>0</v>
      </c>
      <c r="F159" s="31"/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/>
      <c r="N159" s="187"/>
    </row>
    <row r="160" spans="1:14" ht="14.25" thickBot="1">
      <c r="A160" s="235"/>
      <c r="B160" s="18" t="s">
        <v>29</v>
      </c>
      <c r="C160" s="37">
        <v>0</v>
      </c>
      <c r="D160" s="38">
        <v>0</v>
      </c>
      <c r="E160" s="40">
        <v>0</v>
      </c>
      <c r="F160" s="31"/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40">
        <v>0</v>
      </c>
      <c r="M160" s="37"/>
      <c r="N160" s="187"/>
    </row>
    <row r="161" spans="1:14" ht="14.25" thickBot="1">
      <c r="A161" s="235"/>
      <c r="B161" s="18" t="s">
        <v>30</v>
      </c>
      <c r="C161" s="37">
        <v>0</v>
      </c>
      <c r="D161" s="38">
        <v>0</v>
      </c>
      <c r="E161" s="40">
        <v>0</v>
      </c>
      <c r="F161" s="31"/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40">
        <v>0</v>
      </c>
      <c r="M161" s="37"/>
      <c r="N161" s="187"/>
    </row>
    <row r="162" spans="1:14" ht="14.25" thickBot="1">
      <c r="A162" s="236"/>
      <c r="B162" s="19" t="s">
        <v>31</v>
      </c>
      <c r="C162" s="20">
        <f t="shared" ref="C162:L162" si="36">C150+C152+C153+C154+C155+C156+C157+C158</f>
        <v>53.027015000000006</v>
      </c>
      <c r="D162" s="20">
        <f t="shared" si="36"/>
        <v>233.82690399999998</v>
      </c>
      <c r="E162" s="20">
        <f t="shared" si="36"/>
        <v>313.70780500000001</v>
      </c>
      <c r="F162" s="21">
        <f t="shared" ref="F162:F168" si="37">(D162-E162)/E162*100</f>
        <v>-25.463472609487681</v>
      </c>
      <c r="G162" s="20">
        <f t="shared" si="36"/>
        <v>1858</v>
      </c>
      <c r="H162" s="20">
        <f t="shared" si="36"/>
        <v>574929.39824800007</v>
      </c>
      <c r="I162" s="20">
        <f t="shared" si="36"/>
        <v>248</v>
      </c>
      <c r="J162" s="20">
        <f t="shared" si="36"/>
        <v>18.476881000000002</v>
      </c>
      <c r="K162" s="20">
        <f t="shared" si="36"/>
        <v>269.402626</v>
      </c>
      <c r="L162" s="20">
        <f t="shared" si="36"/>
        <v>518.28878699999996</v>
      </c>
      <c r="M162" s="20">
        <f t="shared" ref="M162:M164" si="38">(K162-L162)/L162*100</f>
        <v>-48.020749675219186</v>
      </c>
      <c r="N162" s="188">
        <f>D162/D214*100</f>
        <v>1.6695129323578091</v>
      </c>
    </row>
    <row r="163" spans="1:14" ht="15" thickTop="1" thickBot="1">
      <c r="A163" s="232" t="s">
        <v>43</v>
      </c>
      <c r="B163" s="22" t="s">
        <v>19</v>
      </c>
      <c r="C163" s="101">
        <v>2.4700000000000002</v>
      </c>
      <c r="D163" s="101">
        <v>16.29</v>
      </c>
      <c r="E163" s="101">
        <v>127.6</v>
      </c>
      <c r="F163" s="180">
        <f t="shared" si="37"/>
        <v>-87.233542319749219</v>
      </c>
      <c r="G163" s="102">
        <v>78</v>
      </c>
      <c r="H163" s="102">
        <v>5620.94</v>
      </c>
      <c r="I163" s="102">
        <v>38</v>
      </c>
      <c r="J163" s="102">
        <v>51.69</v>
      </c>
      <c r="K163" s="102">
        <v>315.35000000000002</v>
      </c>
      <c r="L163" s="102">
        <v>80.930000000000007</v>
      </c>
      <c r="M163" s="40">
        <f t="shared" si="38"/>
        <v>289.65772890151982</v>
      </c>
      <c r="N163" s="189">
        <f t="shared" ref="N163:N168" si="39">D163/D202*100</f>
        <v>0.18266711593940985</v>
      </c>
    </row>
    <row r="164" spans="1:14" ht="14.25" thickBot="1">
      <c r="A164" s="235"/>
      <c r="B164" s="166" t="s">
        <v>20</v>
      </c>
      <c r="C164" s="102">
        <v>0.91</v>
      </c>
      <c r="D164" s="102">
        <v>3.84</v>
      </c>
      <c r="E164" s="102">
        <v>30.07</v>
      </c>
      <c r="F164" s="31">
        <f t="shared" si="37"/>
        <v>-87.229797140006653</v>
      </c>
      <c r="G164" s="102">
        <v>31</v>
      </c>
      <c r="H164" s="102">
        <v>620</v>
      </c>
      <c r="I164" s="102">
        <v>18</v>
      </c>
      <c r="J164" s="102">
        <v>11</v>
      </c>
      <c r="K164" s="102">
        <v>42.83</v>
      </c>
      <c r="L164" s="102">
        <v>23.3</v>
      </c>
      <c r="M164" s="40">
        <f t="shared" si="38"/>
        <v>83.819742489270382</v>
      </c>
      <c r="N164" s="187">
        <f t="shared" si="39"/>
        <v>0.19208334544379643</v>
      </c>
    </row>
    <row r="165" spans="1:14" ht="14.25" thickBot="1">
      <c r="A165" s="235"/>
      <c r="B165" s="166" t="s">
        <v>21</v>
      </c>
      <c r="C165" s="102">
        <v>0</v>
      </c>
      <c r="D165" s="102">
        <v>0</v>
      </c>
      <c r="E165" s="102">
        <v>0</v>
      </c>
      <c r="F165" s="31" t="e">
        <f t="shared" si="37"/>
        <v>#DIV/0!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40"/>
      <c r="N165" s="187">
        <f t="shared" si="39"/>
        <v>0</v>
      </c>
    </row>
    <row r="166" spans="1:14" ht="14.25" thickBot="1">
      <c r="A166" s="235"/>
      <c r="B166" s="166" t="s">
        <v>22</v>
      </c>
      <c r="C166" s="102">
        <v>0</v>
      </c>
      <c r="D166" s="102">
        <v>0.08</v>
      </c>
      <c r="E166" s="102">
        <v>0.04</v>
      </c>
      <c r="F166" s="31">
        <f t="shared" si="37"/>
        <v>100</v>
      </c>
      <c r="G166" s="102">
        <v>9</v>
      </c>
      <c r="H166" s="102">
        <v>96.3</v>
      </c>
      <c r="I166" s="102">
        <v>0</v>
      </c>
      <c r="J166" s="102">
        <v>0</v>
      </c>
      <c r="K166" s="102">
        <v>0</v>
      </c>
      <c r="L166" s="102">
        <v>0</v>
      </c>
      <c r="M166" s="40"/>
      <c r="N166" s="187">
        <f t="shared" si="39"/>
        <v>4.8067568677425003E-2</v>
      </c>
    </row>
    <row r="167" spans="1:14" ht="14.25" thickBot="1">
      <c r="A167" s="235"/>
      <c r="B167" s="166" t="s">
        <v>23</v>
      </c>
      <c r="C167" s="102">
        <v>0</v>
      </c>
      <c r="D167" s="102">
        <v>0</v>
      </c>
      <c r="E167" s="102">
        <v>0</v>
      </c>
      <c r="F167" s="31" t="e">
        <f t="shared" si="37"/>
        <v>#DIV/0!</v>
      </c>
      <c r="G167" s="102">
        <v>0</v>
      </c>
      <c r="H167" s="102">
        <v>-18.239999999999998</v>
      </c>
      <c r="I167" s="102">
        <v>1</v>
      </c>
      <c r="J167" s="102">
        <v>0.08</v>
      </c>
      <c r="K167" s="102">
        <v>18.32</v>
      </c>
      <c r="L167" s="102">
        <v>0</v>
      </c>
      <c r="M167" s="40" t="e">
        <f>(K167-L167)/L167*100</f>
        <v>#DIV/0!</v>
      </c>
      <c r="N167" s="187">
        <f t="shared" si="39"/>
        <v>0</v>
      </c>
    </row>
    <row r="168" spans="1:14" ht="14.25" thickBot="1">
      <c r="A168" s="235"/>
      <c r="B168" s="166" t="s">
        <v>24</v>
      </c>
      <c r="C168" s="102">
        <v>0.36</v>
      </c>
      <c r="D168" s="102">
        <v>6.36</v>
      </c>
      <c r="E168" s="102">
        <v>2.2200000000000002</v>
      </c>
      <c r="F168" s="31">
        <f t="shared" si="37"/>
        <v>186.48648648648648</v>
      </c>
      <c r="G168" s="102">
        <v>5</v>
      </c>
      <c r="H168" s="102">
        <v>6737</v>
      </c>
      <c r="I168" s="102">
        <v>1</v>
      </c>
      <c r="J168" s="102">
        <v>0</v>
      </c>
      <c r="K168" s="102">
        <v>0.16</v>
      </c>
      <c r="L168" s="102">
        <v>5.61</v>
      </c>
      <c r="M168" s="40"/>
      <c r="N168" s="187">
        <f t="shared" si="39"/>
        <v>0.34438208790657537</v>
      </c>
    </row>
    <row r="169" spans="1:14" ht="14.25" thickBot="1">
      <c r="A169" s="235"/>
      <c r="B169" s="166" t="s">
        <v>25</v>
      </c>
      <c r="C169" s="102">
        <v>0</v>
      </c>
      <c r="D169" s="102">
        <v>33.619999999999997</v>
      </c>
      <c r="E169" s="102">
        <v>0</v>
      </c>
      <c r="F169" s="31"/>
      <c r="G169" s="102">
        <v>5</v>
      </c>
      <c r="H169" s="102">
        <v>336.2</v>
      </c>
      <c r="I169" s="102">
        <v>0</v>
      </c>
      <c r="J169" s="102">
        <v>0</v>
      </c>
      <c r="K169" s="102">
        <v>0</v>
      </c>
      <c r="L169" s="102">
        <v>0</v>
      </c>
      <c r="M169" s="40"/>
      <c r="N169" s="187"/>
    </row>
    <row r="170" spans="1:14" ht="14.25" thickBot="1">
      <c r="A170" s="235"/>
      <c r="B170" s="166" t="s">
        <v>26</v>
      </c>
      <c r="C170" s="102">
        <v>0</v>
      </c>
      <c r="D170" s="102">
        <v>0.1</v>
      </c>
      <c r="E170" s="102">
        <v>0.06</v>
      </c>
      <c r="F170" s="31">
        <f>(D170-E170)/E170*100</f>
        <v>66.666666666666686</v>
      </c>
      <c r="G170" s="102">
        <v>12</v>
      </c>
      <c r="H170" s="102">
        <v>510.84</v>
      </c>
      <c r="I170" s="102">
        <v>0</v>
      </c>
      <c r="J170" s="102">
        <v>0</v>
      </c>
      <c r="K170" s="102">
        <v>0</v>
      </c>
      <c r="L170" s="102">
        <v>0.18</v>
      </c>
      <c r="M170" s="40">
        <f>(K170-L170)/L170*100</f>
        <v>-100</v>
      </c>
      <c r="N170" s="187">
        <f>D170/D209*100</f>
        <v>7.7402772208616062E-3</v>
      </c>
    </row>
    <row r="171" spans="1:14" ht="14.25" thickBot="1">
      <c r="A171" s="235"/>
      <c r="B171" s="166" t="s">
        <v>27</v>
      </c>
      <c r="C171" s="105">
        <v>0</v>
      </c>
      <c r="D171" s="105">
        <v>0</v>
      </c>
      <c r="E171" s="105">
        <v>0</v>
      </c>
      <c r="F171" s="31" t="e">
        <f>(D171-E171)/E171*100</f>
        <v>#DIV/0!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37"/>
      <c r="N171" s="187">
        <f>D171/D210*100</f>
        <v>0</v>
      </c>
    </row>
    <row r="172" spans="1:14" ht="14.25" thickBot="1">
      <c r="A172" s="235"/>
      <c r="B172" s="18" t="s">
        <v>28</v>
      </c>
      <c r="C172" s="105"/>
      <c r="D172" s="105"/>
      <c r="E172" s="105"/>
      <c r="F172" s="31"/>
      <c r="G172" s="27"/>
      <c r="H172" s="27"/>
      <c r="I172" s="27"/>
      <c r="J172" s="27"/>
      <c r="K172" s="27"/>
      <c r="L172" s="27"/>
      <c r="M172" s="37"/>
      <c r="N172" s="187"/>
    </row>
    <row r="173" spans="1:14" ht="14.25" thickBot="1">
      <c r="A173" s="235"/>
      <c r="B173" s="18" t="s">
        <v>29</v>
      </c>
      <c r="C173" s="37"/>
      <c r="D173" s="37"/>
      <c r="E173" s="37"/>
      <c r="F173" s="31"/>
      <c r="G173" s="37"/>
      <c r="H173" s="37"/>
      <c r="I173" s="37"/>
      <c r="J173" s="37"/>
      <c r="K173" s="37"/>
      <c r="L173" s="37"/>
      <c r="M173" s="37"/>
      <c r="N173" s="187"/>
    </row>
    <row r="174" spans="1:14" ht="14.25" thickBot="1">
      <c r="A174" s="235"/>
      <c r="B174" s="18" t="s">
        <v>30</v>
      </c>
      <c r="C174" s="37"/>
      <c r="D174" s="37"/>
      <c r="E174" s="37"/>
      <c r="F174" s="31"/>
      <c r="G174" s="37"/>
      <c r="H174" s="37"/>
      <c r="I174" s="37"/>
      <c r="J174" s="37"/>
      <c r="K174" s="37"/>
      <c r="L174" s="37"/>
      <c r="M174" s="37"/>
      <c r="N174" s="187"/>
    </row>
    <row r="175" spans="1:14" ht="14.25" thickBot="1">
      <c r="A175" s="236"/>
      <c r="B175" s="19" t="s">
        <v>31</v>
      </c>
      <c r="C175" s="20">
        <f t="shared" ref="C175:L175" si="40">C163+C165+C166+C167+C168+C169+C170+C171</f>
        <v>2.83</v>
      </c>
      <c r="D175" s="20">
        <f t="shared" si="40"/>
        <v>56.449999999999996</v>
      </c>
      <c r="E175" s="20">
        <f t="shared" si="40"/>
        <v>129.92000000000002</v>
      </c>
      <c r="F175" s="21">
        <f>(D175-E175)/E175*100</f>
        <v>-56.550184729064057</v>
      </c>
      <c r="G175" s="20">
        <f t="shared" si="40"/>
        <v>109</v>
      </c>
      <c r="H175" s="20">
        <f t="shared" si="40"/>
        <v>13283.04</v>
      </c>
      <c r="I175" s="20">
        <f t="shared" si="40"/>
        <v>40</v>
      </c>
      <c r="J175" s="20">
        <f t="shared" si="40"/>
        <v>51.769999999999996</v>
      </c>
      <c r="K175" s="20">
        <f t="shared" si="40"/>
        <v>333.83000000000004</v>
      </c>
      <c r="L175" s="20">
        <f t="shared" si="40"/>
        <v>86.720000000000013</v>
      </c>
      <c r="M175" s="20">
        <f t="shared" ref="M175:M178" si="41">(K175-L175)/L175*100</f>
        <v>284.95156826568262</v>
      </c>
      <c r="N175" s="188">
        <f>D175/D214*100</f>
        <v>0.40305030524459379</v>
      </c>
    </row>
    <row r="176" spans="1:14" ht="15" thickTop="1" thickBot="1">
      <c r="A176" s="235" t="s">
        <v>44</v>
      </c>
      <c r="B176" s="166" t="s">
        <v>19</v>
      </c>
      <c r="C176" s="40">
        <v>3.1</v>
      </c>
      <c r="D176" s="40">
        <v>10.32</v>
      </c>
      <c r="E176" s="40">
        <v>15.43</v>
      </c>
      <c r="F176" s="31">
        <f>(D176-E176)/E176*100</f>
        <v>-33.117303953337654</v>
      </c>
      <c r="G176" s="40">
        <v>55</v>
      </c>
      <c r="H176" s="40">
        <v>3663.99</v>
      </c>
      <c r="I176" s="40">
        <v>4</v>
      </c>
      <c r="J176" s="40"/>
      <c r="K176" s="40">
        <v>0.35</v>
      </c>
      <c r="L176" s="40">
        <v>9.23</v>
      </c>
      <c r="M176" s="37">
        <f t="shared" si="41"/>
        <v>-96.208017334777907</v>
      </c>
      <c r="N176" s="187">
        <f>D176/D202*100</f>
        <v>0.11572281378113627</v>
      </c>
    </row>
    <row r="177" spans="1:14" ht="14.25" thickBot="1">
      <c r="A177" s="235"/>
      <c r="B177" s="166" t="s">
        <v>20</v>
      </c>
      <c r="C177" s="40">
        <v>0.54</v>
      </c>
      <c r="D177" s="40">
        <v>2.3199999999999998</v>
      </c>
      <c r="E177" s="40">
        <v>5.59</v>
      </c>
      <c r="F177" s="31">
        <f>(D177-E177)/E177*100</f>
        <v>-58.497316636851529</v>
      </c>
      <c r="G177" s="40">
        <v>27</v>
      </c>
      <c r="H177" s="40">
        <v>540</v>
      </c>
      <c r="I177" s="40">
        <v>2</v>
      </c>
      <c r="J177" s="40"/>
      <c r="K177" s="40">
        <v>0.15</v>
      </c>
      <c r="L177" s="40">
        <v>4.66</v>
      </c>
      <c r="M177" s="37">
        <f t="shared" si="41"/>
        <v>-96.78111587982832</v>
      </c>
      <c r="N177" s="187">
        <f>D177/D203*100</f>
        <v>0.11605035453896033</v>
      </c>
    </row>
    <row r="178" spans="1:14" ht="14.25" thickBot="1">
      <c r="A178" s="235"/>
      <c r="B178" s="166" t="s">
        <v>21</v>
      </c>
      <c r="C178" s="40"/>
      <c r="D178" s="40"/>
      <c r="E178" s="40"/>
      <c r="F178" s="31" t="e">
        <f>(D178-E178)/E178*100</f>
        <v>#DIV/0!</v>
      </c>
      <c r="G178" s="40"/>
      <c r="H178" s="40"/>
      <c r="I178" s="40"/>
      <c r="J178" s="40"/>
      <c r="K178" s="40"/>
      <c r="L178" s="40"/>
      <c r="M178" s="37" t="e">
        <f t="shared" si="41"/>
        <v>#DIV/0!</v>
      </c>
      <c r="N178" s="187">
        <f>D178/D204*100</f>
        <v>0</v>
      </c>
    </row>
    <row r="179" spans="1:14" ht="14.25" thickBot="1">
      <c r="A179" s="235"/>
      <c r="B179" s="166" t="s">
        <v>22</v>
      </c>
      <c r="C179" s="40"/>
      <c r="D179" s="40"/>
      <c r="E179" s="40">
        <v>0.02</v>
      </c>
      <c r="F179" s="31">
        <f>(D179-E179)/E179*100</f>
        <v>-100</v>
      </c>
      <c r="G179" s="40"/>
      <c r="H179" s="40"/>
      <c r="I179" s="40"/>
      <c r="J179" s="40"/>
      <c r="K179" s="40"/>
      <c r="L179" s="40"/>
      <c r="M179" s="37"/>
      <c r="N179" s="187">
        <f>D179/D205*100</f>
        <v>0</v>
      </c>
    </row>
    <row r="180" spans="1:14" ht="14.25" thickBot="1">
      <c r="A180" s="235"/>
      <c r="B180" s="166" t="s">
        <v>23</v>
      </c>
      <c r="C180" s="40"/>
      <c r="D180" s="40"/>
      <c r="E180" s="40"/>
      <c r="F180" s="31"/>
      <c r="G180" s="40"/>
      <c r="H180" s="40"/>
      <c r="I180" s="40"/>
      <c r="J180" s="40"/>
      <c r="K180" s="40"/>
      <c r="L180" s="40"/>
      <c r="M180" s="37"/>
      <c r="N180" s="187"/>
    </row>
    <row r="181" spans="1:14" ht="14.25" thickBot="1">
      <c r="A181" s="235"/>
      <c r="B181" s="166" t="s">
        <v>24</v>
      </c>
      <c r="C181" s="40">
        <v>23.39</v>
      </c>
      <c r="D181" s="40">
        <v>196.15</v>
      </c>
      <c r="E181" s="40">
        <v>52.85</v>
      </c>
      <c r="F181" s="31">
        <f>(D181-E181)/E181*100</f>
        <v>271.14474929044468</v>
      </c>
      <c r="G181" s="40">
        <v>930</v>
      </c>
      <c r="H181" s="40">
        <v>37876.9</v>
      </c>
      <c r="I181" s="40">
        <v>53</v>
      </c>
      <c r="J181" s="40">
        <v>27.88</v>
      </c>
      <c r="K181" s="40">
        <v>55.83</v>
      </c>
      <c r="L181" s="40">
        <v>0.38</v>
      </c>
      <c r="M181" s="37">
        <f>(K181-L181)/L181*100</f>
        <v>14592.105263157893</v>
      </c>
      <c r="N181" s="187">
        <f>D181/D207*100</f>
        <v>10.621155116804209</v>
      </c>
    </row>
    <row r="182" spans="1:14" ht="14.25" thickBot="1">
      <c r="A182" s="235"/>
      <c r="B182" s="166" t="s">
        <v>25</v>
      </c>
      <c r="C182" s="40">
        <v>20.239999999999998</v>
      </c>
      <c r="D182" s="40">
        <v>88.4</v>
      </c>
      <c r="E182" s="40">
        <v>93.86</v>
      </c>
      <c r="F182" s="31">
        <f>(D182-E182)/E182*100</f>
        <v>-5.8171745152354504</v>
      </c>
      <c r="G182" s="40">
        <v>15</v>
      </c>
      <c r="H182" s="40">
        <v>1473.44</v>
      </c>
      <c r="I182" s="40">
        <v>589</v>
      </c>
      <c r="J182" s="40">
        <v>11.19</v>
      </c>
      <c r="K182" s="40">
        <v>70.39</v>
      </c>
      <c r="L182" s="40">
        <v>40.69</v>
      </c>
      <c r="M182" s="37">
        <f>(K182-L182)/L182*100</f>
        <v>72.990906856721566</v>
      </c>
      <c r="N182" s="187">
        <f>D182/D208*100</f>
        <v>8.7695191988087906</v>
      </c>
    </row>
    <row r="183" spans="1:14" ht="14.25" thickBot="1">
      <c r="A183" s="235"/>
      <c r="B183" s="166" t="s">
        <v>26</v>
      </c>
      <c r="C183" s="40">
        <v>3.3</v>
      </c>
      <c r="D183" s="40">
        <v>7.7</v>
      </c>
      <c r="E183" s="40">
        <v>1.22</v>
      </c>
      <c r="F183" s="31">
        <f>(D183-E183)/E183*100</f>
        <v>531.14754098360663</v>
      </c>
      <c r="G183" s="40">
        <v>8</v>
      </c>
      <c r="H183" s="40">
        <v>12166.38</v>
      </c>
      <c r="I183" s="40"/>
      <c r="J183" s="40"/>
      <c r="K183" s="40"/>
      <c r="L183" s="40"/>
      <c r="M183" s="37"/>
      <c r="N183" s="187">
        <f>D183/D209*100</f>
        <v>0.59600134600634369</v>
      </c>
    </row>
    <row r="184" spans="1:14" ht="14.25" thickBot="1">
      <c r="A184" s="235"/>
      <c r="B184" s="166" t="s">
        <v>27</v>
      </c>
      <c r="C184" s="40"/>
      <c r="D184" s="40">
        <v>0.46</v>
      </c>
      <c r="E184" s="40"/>
      <c r="F184" s="16"/>
      <c r="G184" s="40">
        <v>2</v>
      </c>
      <c r="H184" s="40">
        <v>13.97</v>
      </c>
      <c r="I184" s="40"/>
      <c r="J184" s="40"/>
      <c r="K184" s="40"/>
      <c r="L184" s="40"/>
      <c r="M184" s="37"/>
      <c r="N184" s="187"/>
    </row>
    <row r="185" spans="1:14" ht="14.25" thickBot="1">
      <c r="A185" s="235"/>
      <c r="B185" s="18" t="s">
        <v>28</v>
      </c>
      <c r="C185" s="40"/>
      <c r="D185" s="40"/>
      <c r="E185" s="40"/>
      <c r="F185" s="16"/>
      <c r="G185" s="40"/>
      <c r="H185" s="40"/>
      <c r="I185" s="40"/>
      <c r="J185" s="40"/>
      <c r="K185" s="40"/>
      <c r="L185" s="40"/>
      <c r="M185" s="37"/>
      <c r="N185" s="187"/>
    </row>
    <row r="186" spans="1:14" ht="14.25" thickBot="1">
      <c r="A186" s="235"/>
      <c r="B186" s="18" t="s">
        <v>29</v>
      </c>
      <c r="C186" s="37"/>
      <c r="D186" s="37"/>
      <c r="E186" s="37"/>
      <c r="F186" s="16"/>
      <c r="G186" s="37"/>
      <c r="H186" s="37"/>
      <c r="I186" s="37"/>
      <c r="J186" s="37"/>
      <c r="K186" s="37"/>
      <c r="L186" s="37"/>
      <c r="M186" s="37"/>
      <c r="N186" s="187"/>
    </row>
    <row r="187" spans="1:14" ht="14.25" thickBot="1">
      <c r="A187" s="235"/>
      <c r="B187" s="18" t="s">
        <v>30</v>
      </c>
      <c r="C187" s="37"/>
      <c r="D187" s="37"/>
      <c r="E187" s="37"/>
      <c r="F187" s="16"/>
      <c r="G187" s="37"/>
      <c r="H187" s="37"/>
      <c r="I187" s="37"/>
      <c r="J187" s="37"/>
      <c r="K187" s="37"/>
      <c r="L187" s="37"/>
      <c r="M187" s="37"/>
      <c r="N187" s="187"/>
    </row>
    <row r="188" spans="1:14" ht="14.25" thickBot="1">
      <c r="A188" s="236"/>
      <c r="B188" s="19" t="s">
        <v>31</v>
      </c>
      <c r="C188" s="20">
        <f t="shared" ref="C188:L188" si="42">C176+C178+C179+C180+C181+C182+C183+C184</f>
        <v>50.03</v>
      </c>
      <c r="D188" s="20">
        <f t="shared" si="42"/>
        <v>303.02999999999997</v>
      </c>
      <c r="E188" s="20">
        <f t="shared" si="42"/>
        <v>163.38</v>
      </c>
      <c r="F188" s="21">
        <f>(D188-E188)/E188*100</f>
        <v>85.475578406169646</v>
      </c>
      <c r="G188" s="20">
        <f t="shared" si="42"/>
        <v>1010</v>
      </c>
      <c r="H188" s="20">
        <f t="shared" si="42"/>
        <v>55194.68</v>
      </c>
      <c r="I188" s="20">
        <f t="shared" si="42"/>
        <v>646</v>
      </c>
      <c r="J188" s="20">
        <f t="shared" si="42"/>
        <v>39.07</v>
      </c>
      <c r="K188" s="20">
        <f t="shared" si="42"/>
        <v>126.57</v>
      </c>
      <c r="L188" s="20">
        <f t="shared" si="42"/>
        <v>50.3</v>
      </c>
      <c r="M188" s="20">
        <f>(K188-L188)/L188*100</f>
        <v>151.63021868787277</v>
      </c>
      <c r="N188" s="188">
        <f>D188/D214*100</f>
        <v>2.1636197342474626</v>
      </c>
    </row>
    <row r="189" spans="1:14" ht="14.25" thickTop="1">
      <c r="A189" s="237" t="s">
        <v>47</v>
      </c>
      <c r="B189" s="166" t="s">
        <v>19</v>
      </c>
      <c r="C189" s="77">
        <v>11.6</v>
      </c>
      <c r="D189" s="77">
        <v>69.25</v>
      </c>
      <c r="E189" s="77">
        <v>132.36000000000001</v>
      </c>
      <c r="F189" s="181">
        <f>(D189-E189)/E189*100</f>
        <v>-47.680568147476585</v>
      </c>
      <c r="G189" s="78">
        <v>532</v>
      </c>
      <c r="H189" s="78">
        <v>517088.9</v>
      </c>
      <c r="I189" s="78">
        <v>75</v>
      </c>
      <c r="J189" s="78">
        <v>4.71</v>
      </c>
      <c r="K189" s="78">
        <v>27.96</v>
      </c>
      <c r="L189" s="78">
        <v>41.99</v>
      </c>
      <c r="M189" s="40">
        <f>(K189-L189)/L189*100</f>
        <v>-33.412717313646105</v>
      </c>
      <c r="N189" s="191">
        <f>D189/D202*100</f>
        <v>0.77653147813407819</v>
      </c>
    </row>
    <row r="190" spans="1:14">
      <c r="A190" s="238"/>
      <c r="B190" s="166" t="s">
        <v>20</v>
      </c>
      <c r="C190" s="78">
        <v>1.1499999999999999</v>
      </c>
      <c r="D190" s="78">
        <v>3.73</v>
      </c>
      <c r="E190" s="78">
        <v>12.61</v>
      </c>
      <c r="F190" s="16">
        <f>(D190-E190)/E190*100</f>
        <v>-70.420301348136391</v>
      </c>
      <c r="G190" s="78">
        <v>34</v>
      </c>
      <c r="H190" s="78">
        <v>680</v>
      </c>
      <c r="I190" s="78">
        <v>4</v>
      </c>
      <c r="J190" s="78">
        <v>0.2</v>
      </c>
      <c r="K190" s="78">
        <v>0.73</v>
      </c>
      <c r="L190" s="78">
        <v>10.28</v>
      </c>
      <c r="M190" s="37">
        <f>(K190-L190)/L190*100</f>
        <v>-92.898832684824896</v>
      </c>
      <c r="N190" s="191">
        <f>D190/D203*100</f>
        <v>0.18658095794410434</v>
      </c>
    </row>
    <row r="191" spans="1:14">
      <c r="A191" s="238"/>
      <c r="B191" s="166" t="s">
        <v>21</v>
      </c>
      <c r="C191" s="78"/>
      <c r="D191" s="78"/>
      <c r="E191" s="78"/>
      <c r="F191" s="16"/>
      <c r="G191" s="78"/>
      <c r="H191" s="78"/>
      <c r="I191" s="78"/>
      <c r="J191" s="78"/>
      <c r="K191" s="78"/>
      <c r="L191" s="78"/>
      <c r="M191" s="37"/>
      <c r="N191" s="191"/>
    </row>
    <row r="192" spans="1:14">
      <c r="A192" s="238"/>
      <c r="B192" s="166" t="s">
        <v>22</v>
      </c>
      <c r="C192" s="78"/>
      <c r="D192" s="78"/>
      <c r="E192" s="78"/>
      <c r="F192" s="16"/>
      <c r="G192" s="78"/>
      <c r="H192" s="78"/>
      <c r="I192" s="78"/>
      <c r="J192" s="78"/>
      <c r="K192" s="78"/>
      <c r="L192" s="78"/>
      <c r="M192" s="37"/>
      <c r="N192" s="191"/>
    </row>
    <row r="193" spans="1:14">
      <c r="A193" s="238"/>
      <c r="B193" s="166" t="s">
        <v>23</v>
      </c>
      <c r="C193" s="78"/>
      <c r="D193" s="78"/>
      <c r="E193" s="78"/>
      <c r="F193" s="16"/>
      <c r="G193" s="78"/>
      <c r="H193" s="78"/>
      <c r="I193" s="78"/>
      <c r="J193" s="78"/>
      <c r="K193" s="78"/>
      <c r="L193" s="78"/>
      <c r="M193" s="37"/>
      <c r="N193" s="191"/>
    </row>
    <row r="194" spans="1:14">
      <c r="A194" s="238"/>
      <c r="B194" s="166" t="s">
        <v>24</v>
      </c>
      <c r="C194" s="78"/>
      <c r="D194" s="78"/>
      <c r="E194" s="78">
        <v>2.83</v>
      </c>
      <c r="F194" s="16">
        <f>(D194-E194)/E194*100</f>
        <v>-100</v>
      </c>
      <c r="G194" s="78"/>
      <c r="H194" s="78"/>
      <c r="I194" s="78"/>
      <c r="J194" s="78"/>
      <c r="K194" s="78"/>
      <c r="L194" s="78"/>
      <c r="M194" s="37"/>
      <c r="N194" s="191">
        <f>D194/D207*100</f>
        <v>0</v>
      </c>
    </row>
    <row r="195" spans="1:14">
      <c r="A195" s="238"/>
      <c r="B195" s="166" t="s">
        <v>25</v>
      </c>
      <c r="C195" s="80"/>
      <c r="D195" s="80"/>
      <c r="E195" s="80"/>
      <c r="F195" s="16"/>
      <c r="G195" s="80"/>
      <c r="H195" s="80"/>
      <c r="I195" s="80"/>
      <c r="J195" s="80"/>
      <c r="K195" s="80"/>
      <c r="L195" s="80"/>
      <c r="M195" s="37"/>
      <c r="N195" s="191"/>
    </row>
    <row r="196" spans="1:14">
      <c r="A196" s="238"/>
      <c r="B196" s="166" t="s">
        <v>26</v>
      </c>
      <c r="C196" s="78">
        <v>0.27</v>
      </c>
      <c r="D196" s="78">
        <v>1.07</v>
      </c>
      <c r="E196" s="78">
        <v>0.98</v>
      </c>
      <c r="F196" s="16">
        <f>(D196-E196)/E196*100</f>
        <v>9.1836734693877631</v>
      </c>
      <c r="G196" s="78">
        <v>91</v>
      </c>
      <c r="H196" s="78">
        <v>3912.68</v>
      </c>
      <c r="I196" s="78"/>
      <c r="J196" s="78"/>
      <c r="K196" s="78"/>
      <c r="L196" s="78"/>
      <c r="M196" s="37"/>
      <c r="N196" s="191">
        <f>D196/D209*100</f>
        <v>8.2820966263219192E-2</v>
      </c>
    </row>
    <row r="197" spans="1:14">
      <c r="A197" s="238"/>
      <c r="B197" s="166" t="s">
        <v>27</v>
      </c>
      <c r="C197" s="78"/>
      <c r="D197" s="78"/>
      <c r="E197" s="78"/>
      <c r="F197" s="16"/>
      <c r="G197" s="78"/>
      <c r="H197" s="78"/>
      <c r="I197" s="78"/>
      <c r="J197" s="78"/>
      <c r="K197" s="78"/>
      <c r="L197" s="78"/>
      <c r="M197" s="37"/>
      <c r="N197" s="191"/>
    </row>
    <row r="198" spans="1:14">
      <c r="A198" s="238"/>
      <c r="B198" s="18" t="s">
        <v>28</v>
      </c>
      <c r="C198" s="81"/>
      <c r="D198" s="81"/>
      <c r="E198" s="81"/>
      <c r="F198" s="16"/>
      <c r="G198" s="81"/>
      <c r="H198" s="81"/>
      <c r="I198" s="81"/>
      <c r="J198" s="81"/>
      <c r="K198" s="81"/>
      <c r="L198" s="81"/>
      <c r="M198" s="37"/>
      <c r="N198" s="191"/>
    </row>
    <row r="199" spans="1:14">
      <c r="A199" s="238"/>
      <c r="B199" s="18" t="s">
        <v>29</v>
      </c>
      <c r="C199" s="81"/>
      <c r="D199" s="81"/>
      <c r="E199" s="81"/>
      <c r="F199" s="16"/>
      <c r="G199" s="81"/>
      <c r="H199" s="81"/>
      <c r="I199" s="81"/>
      <c r="J199" s="81"/>
      <c r="K199" s="81"/>
      <c r="L199" s="81"/>
      <c r="M199" s="37"/>
      <c r="N199" s="191"/>
    </row>
    <row r="200" spans="1:14">
      <c r="A200" s="238"/>
      <c r="B200" s="18" t="s">
        <v>30</v>
      </c>
      <c r="C200" s="81"/>
      <c r="D200" s="81"/>
      <c r="E200" s="81"/>
      <c r="F200" s="16"/>
      <c r="G200" s="81"/>
      <c r="H200" s="81"/>
      <c r="I200" s="81"/>
      <c r="J200" s="81"/>
      <c r="K200" s="81"/>
      <c r="L200" s="81"/>
      <c r="M200" s="37"/>
      <c r="N200" s="191"/>
    </row>
    <row r="201" spans="1:14" ht="14.25" thickBot="1">
      <c r="A201" s="234"/>
      <c r="B201" s="19" t="s">
        <v>31</v>
      </c>
      <c r="C201" s="20">
        <f t="shared" ref="C201:L201" si="43">C189+C191+C192+C193+C194+C195+C196+C197</f>
        <v>11.87</v>
      </c>
      <c r="D201" s="20">
        <f t="shared" si="43"/>
        <v>70.319999999999993</v>
      </c>
      <c r="E201" s="20">
        <f t="shared" si="43"/>
        <v>136.17000000000002</v>
      </c>
      <c r="F201" s="21">
        <f t="shared" ref="F201:F214" si="44">(D201-E201)/E201*100</f>
        <v>-48.358669310420808</v>
      </c>
      <c r="G201" s="20">
        <f t="shared" si="43"/>
        <v>623</v>
      </c>
      <c r="H201" s="20">
        <f t="shared" si="43"/>
        <v>521001.58</v>
      </c>
      <c r="I201" s="20">
        <f t="shared" si="43"/>
        <v>75</v>
      </c>
      <c r="J201" s="20">
        <f t="shared" si="43"/>
        <v>4.71</v>
      </c>
      <c r="K201" s="20">
        <f t="shared" si="43"/>
        <v>27.96</v>
      </c>
      <c r="L201" s="20">
        <f t="shared" si="43"/>
        <v>41.99</v>
      </c>
      <c r="M201" s="20">
        <f>(K201-L201)/L201*100</f>
        <v>-33.412717313646105</v>
      </c>
      <c r="N201" s="188">
        <f>D201/D214*100</f>
        <v>0.50208144313197223</v>
      </c>
    </row>
    <row r="202" spans="1:14" ht="15" thickTop="1" thickBot="1">
      <c r="A202" s="233" t="s">
        <v>49</v>
      </c>
      <c r="B202" s="166" t="s">
        <v>19</v>
      </c>
      <c r="C202" s="38">
        <f>C7+C20+C33+C46+C59+C72+C85+C98+C111+C124+C137+C150+C163+C176+C189</f>
        <v>1852.3287740000001</v>
      </c>
      <c r="D202" s="38">
        <f>D7+D20+D33+D46+D59+D72+D85+D98+D111+D124+D137+D150+D163+D176+D189</f>
        <v>8917.8612780000003</v>
      </c>
      <c r="E202" s="38">
        <f>E7+E20+E33+E46+E59+E72+E85+E98+E111+E124+E137+E150+E163+E176+E189</f>
        <v>11111.895350000001</v>
      </c>
      <c r="F202" s="31">
        <f t="shared" si="44"/>
        <v>-19.74491302242151</v>
      </c>
      <c r="G202" s="38">
        <f t="shared" ref="G202:L202" si="45">G7+G20+G33+G46+G59+G72+G85+G98+G111+G124+G137+G150+G163+G176+G189</f>
        <v>62769</v>
      </c>
      <c r="H202" s="38">
        <f t="shared" si="45"/>
        <v>5896168.2229529992</v>
      </c>
      <c r="I202" s="38">
        <f t="shared" si="45"/>
        <v>8739</v>
      </c>
      <c r="J202" s="38">
        <f t="shared" si="45"/>
        <v>1187.935696</v>
      </c>
      <c r="K202" s="38">
        <f t="shared" si="45"/>
        <v>6460.4054890000016</v>
      </c>
      <c r="L202" s="38">
        <f t="shared" si="45"/>
        <v>5035.4794940000002</v>
      </c>
      <c r="M202" s="38">
        <f t="shared" ref="M202:M214" si="46">(K202-L202)/L202*100</f>
        <v>28.297722127512674</v>
      </c>
      <c r="N202" s="190">
        <f>D202/D214*100</f>
        <v>63.673103812698741</v>
      </c>
    </row>
    <row r="203" spans="1:14" ht="14.25" thickBot="1">
      <c r="A203" s="235"/>
      <c r="B203" s="166" t="s">
        <v>20</v>
      </c>
      <c r="C203" s="38">
        <f t="shared" ref="C203:C213" si="47">C8+C21+C34+C47+C60+C73+C86+C99+C112+C125+C138+C151+C164+C177+C190</f>
        <v>459.95975800000008</v>
      </c>
      <c r="D203" s="38">
        <f t="shared" ref="D203:D213" si="48">D8+D21+D34+D47+D60+D73+D86+D99+D112+D125+D138+D151+D164+D177+D190</f>
        <v>1999.1321949999999</v>
      </c>
      <c r="E203" s="38">
        <f t="shared" ref="E203:E213" si="49">E8+E21+E34+E47+E60+E73+E86+E99+E112+E125+E138+E151+E164+E177+E190</f>
        <v>2568.8453400000003</v>
      </c>
      <c r="F203" s="16">
        <f t="shared" si="44"/>
        <v>-22.177790781285427</v>
      </c>
      <c r="G203" s="38">
        <f>G8+G21+G34+G47+G60+G73+G86+G99+G112+G125+G138+G151+G164+G177+G190</f>
        <v>27214</v>
      </c>
      <c r="H203" s="38">
        <f>H8+H21+H34+H47+H60+H73+H86+H99+H112+H125+H138+H151+H164+H177+H190</f>
        <v>546418</v>
      </c>
      <c r="I203" s="38">
        <f t="shared" ref="I203:I213" si="50">I8+I21+I34+I47+I60+I73+I86+I99+I112+I125+I138+I151+I164+I177+I190</f>
        <v>3902</v>
      </c>
      <c r="J203" s="38">
        <f t="shared" ref="J203:J213" si="51">J8+J21+J34+J47+J60+J73+J86+J99+J112+J125+J138+J151+J164+J177+J190</f>
        <v>426.747254</v>
      </c>
      <c r="K203" s="38">
        <f t="shared" ref="K203:K213" si="52">K8+K21+K34+K47+K60+K73+K86+K99+K112+K125+K138+K151+K164+K177+K190</f>
        <v>2159.6890560000002</v>
      </c>
      <c r="L203" s="38">
        <f t="shared" ref="L203:L213" si="53">L8+L21+L34+L47+L60+L73+L86+L99+L112+L125+L138+L151+L164+L177+L190</f>
        <v>1704.485138</v>
      </c>
      <c r="M203" s="37">
        <f t="shared" si="46"/>
        <v>26.706241541896048</v>
      </c>
      <c r="N203" s="187">
        <f>D203/D214*100</f>
        <v>14.273708439664212</v>
      </c>
    </row>
    <row r="204" spans="1:14" ht="14.25" thickBot="1">
      <c r="A204" s="235"/>
      <c r="B204" s="166" t="s">
        <v>21</v>
      </c>
      <c r="C204" s="38">
        <f t="shared" si="47"/>
        <v>74.403753000000009</v>
      </c>
      <c r="D204" s="38">
        <f t="shared" si="48"/>
        <v>532.68852400000003</v>
      </c>
      <c r="E204" s="38">
        <f t="shared" si="49"/>
        <v>531.08059299999991</v>
      </c>
      <c r="F204" s="16">
        <f t="shared" si="44"/>
        <v>0.30276591183969731</v>
      </c>
      <c r="G204" s="38">
        <f t="shared" ref="G204:G213" si="54">G9+G22+G35+G48+G61+G74+G87+G100+G113+G126+G139+G152+G165+G178+G191</f>
        <v>978</v>
      </c>
      <c r="H204" s="38">
        <f>H9+H22+H35+H48+H61+H74+H87+H100+H113+H126+H139+H152+H165+H178+H191</f>
        <v>681485.16334199999</v>
      </c>
      <c r="I204" s="38">
        <f t="shared" si="50"/>
        <v>66</v>
      </c>
      <c r="J204" s="38">
        <f t="shared" si="51"/>
        <v>1045.8599999999999</v>
      </c>
      <c r="K204" s="38">
        <f t="shared" si="52"/>
        <v>1355.0877870000002</v>
      </c>
      <c r="L204" s="38">
        <f t="shared" si="53"/>
        <v>912.40559199999996</v>
      </c>
      <c r="M204" s="37">
        <f t="shared" si="46"/>
        <v>48.518136986604553</v>
      </c>
      <c r="N204" s="187">
        <f>D204/D214*100</f>
        <v>3.8033706323913576</v>
      </c>
    </row>
    <row r="205" spans="1:14" ht="14.25" thickBot="1">
      <c r="A205" s="235"/>
      <c r="B205" s="166" t="s">
        <v>22</v>
      </c>
      <c r="C205" s="38">
        <f t="shared" si="47"/>
        <v>16.913019000000002</v>
      </c>
      <c r="D205" s="38">
        <f t="shared" si="48"/>
        <v>166.43238299999999</v>
      </c>
      <c r="E205" s="38">
        <f t="shared" si="49"/>
        <v>138.09886000000003</v>
      </c>
      <c r="F205" s="16">
        <f t="shared" si="44"/>
        <v>20.516840616931923</v>
      </c>
      <c r="G205" s="38">
        <f t="shared" si="54"/>
        <v>2516</v>
      </c>
      <c r="H205" s="38">
        <f t="shared" ref="H205:H213" si="55">H10+H23+H36+H49+H62+H75+H88+H101+H114+H127+H140+H153+H166+H179+H192</f>
        <v>479356.85500000004</v>
      </c>
      <c r="I205" s="38">
        <f t="shared" si="50"/>
        <v>279</v>
      </c>
      <c r="J205" s="38">
        <f t="shared" si="51"/>
        <v>4.1257999999999999</v>
      </c>
      <c r="K205" s="38">
        <f t="shared" si="52"/>
        <v>23.640299999999996</v>
      </c>
      <c r="L205" s="38">
        <f t="shared" si="53"/>
        <v>42</v>
      </c>
      <c r="M205" s="37">
        <f t="shared" si="46"/>
        <v>-43.713571428571434</v>
      </c>
      <c r="N205" s="187">
        <f>D205/D214*100</f>
        <v>1.1883192696321547</v>
      </c>
    </row>
    <row r="206" spans="1:14" ht="14.25" thickBot="1">
      <c r="A206" s="235"/>
      <c r="B206" s="166" t="s">
        <v>23</v>
      </c>
      <c r="C206" s="38">
        <f t="shared" si="47"/>
        <v>232.13703999999998</v>
      </c>
      <c r="D206" s="38">
        <f t="shared" si="48"/>
        <v>45.660738999999992</v>
      </c>
      <c r="E206" s="38">
        <f t="shared" si="49"/>
        <v>31.690564000000002</v>
      </c>
      <c r="F206" s="16">
        <f t="shared" si="44"/>
        <v>44.083074696934993</v>
      </c>
      <c r="G206" s="38">
        <f t="shared" si="54"/>
        <v>991</v>
      </c>
      <c r="H206" s="38">
        <f t="shared" si="55"/>
        <v>165007.280803</v>
      </c>
      <c r="I206" s="38">
        <f t="shared" si="50"/>
        <v>6</v>
      </c>
      <c r="J206" s="38">
        <f t="shared" si="51"/>
        <v>0.08</v>
      </c>
      <c r="K206" s="38">
        <f t="shared" si="52"/>
        <v>21.310000000000002</v>
      </c>
      <c r="L206" s="38">
        <f t="shared" si="53"/>
        <v>1.3599999999999999</v>
      </c>
      <c r="M206" s="37">
        <f t="shared" si="46"/>
        <v>1466.9117647058829</v>
      </c>
      <c r="N206" s="187">
        <f>D206/D214*100</f>
        <v>0.32601549675188174</v>
      </c>
    </row>
    <row r="207" spans="1:14" ht="14.25" thickBot="1">
      <c r="A207" s="235"/>
      <c r="B207" s="166" t="s">
        <v>24</v>
      </c>
      <c r="C207" s="38">
        <f t="shared" si="47"/>
        <v>154.02831799999996</v>
      </c>
      <c r="D207" s="38">
        <f t="shared" si="48"/>
        <v>1846.785946</v>
      </c>
      <c r="E207" s="38">
        <f t="shared" si="49"/>
        <v>1376.7564480000003</v>
      </c>
      <c r="F207" s="16">
        <f t="shared" si="44"/>
        <v>34.140352034145657</v>
      </c>
      <c r="G207" s="38">
        <f t="shared" si="54"/>
        <v>3324</v>
      </c>
      <c r="H207" s="38">
        <f t="shared" si="55"/>
        <v>1128766.6066019998</v>
      </c>
      <c r="I207" s="38">
        <f t="shared" si="50"/>
        <v>285</v>
      </c>
      <c r="J207" s="38">
        <f t="shared" si="51"/>
        <v>132.58566000000002</v>
      </c>
      <c r="K207" s="38">
        <f t="shared" si="52"/>
        <v>681.57711700000004</v>
      </c>
      <c r="L207" s="38">
        <f t="shared" si="53"/>
        <v>298.44492700000001</v>
      </c>
      <c r="M207" s="37">
        <f t="shared" si="46"/>
        <v>128.37617775959046</v>
      </c>
      <c r="N207" s="187">
        <f>D207/D214*100</f>
        <v>13.185963494361841</v>
      </c>
    </row>
    <row r="208" spans="1:14" ht="14.25" thickBot="1">
      <c r="A208" s="235"/>
      <c r="B208" s="166" t="s">
        <v>25</v>
      </c>
      <c r="C208" s="38">
        <f t="shared" si="47"/>
        <v>126.8228</v>
      </c>
      <c r="D208" s="38">
        <f t="shared" si="48"/>
        <v>1008.03702</v>
      </c>
      <c r="E208" s="38">
        <f t="shared" si="49"/>
        <v>721.61720000000003</v>
      </c>
      <c r="F208" s="16">
        <f t="shared" si="44"/>
        <v>39.691379307477696</v>
      </c>
      <c r="G208" s="38">
        <f t="shared" si="54"/>
        <v>547</v>
      </c>
      <c r="H208" s="38">
        <f t="shared" si="55"/>
        <v>19908.190999999999</v>
      </c>
      <c r="I208" s="38">
        <f t="shared" si="50"/>
        <v>1612</v>
      </c>
      <c r="J208" s="38">
        <f t="shared" si="51"/>
        <v>48.920675000000003</v>
      </c>
      <c r="K208" s="38">
        <f t="shared" si="52"/>
        <v>812.94679999999994</v>
      </c>
      <c r="L208" s="38">
        <f t="shared" si="53"/>
        <v>241.61369999999999</v>
      </c>
      <c r="M208" s="37">
        <f t="shared" si="46"/>
        <v>236.46552327123831</v>
      </c>
      <c r="N208" s="187">
        <f>D208/D214*100</f>
        <v>7.1973362021054159</v>
      </c>
    </row>
    <row r="209" spans="1:14" ht="14.25" thickBot="1">
      <c r="A209" s="235"/>
      <c r="B209" s="166" t="s">
        <v>26</v>
      </c>
      <c r="C209" s="38">
        <f t="shared" si="47"/>
        <v>262.26478199999997</v>
      </c>
      <c r="D209" s="38">
        <f t="shared" si="48"/>
        <v>1291.943391</v>
      </c>
      <c r="E209" s="38">
        <f t="shared" si="49"/>
        <v>841.956729</v>
      </c>
      <c r="F209" s="16">
        <f t="shared" si="44"/>
        <v>53.445343032587132</v>
      </c>
      <c r="G209" s="38">
        <f t="shared" si="54"/>
        <v>53925</v>
      </c>
      <c r="H209" s="38">
        <f t="shared" si="55"/>
        <v>13689750.573700003</v>
      </c>
      <c r="I209" s="38">
        <f t="shared" si="50"/>
        <v>832</v>
      </c>
      <c r="J209" s="38">
        <f t="shared" si="51"/>
        <v>54.232906999999997</v>
      </c>
      <c r="K209" s="38">
        <f t="shared" si="52"/>
        <v>333.88555700000001</v>
      </c>
      <c r="L209" s="38">
        <f t="shared" si="53"/>
        <v>221.548485</v>
      </c>
      <c r="M209" s="37">
        <f t="shared" si="46"/>
        <v>50.705411955310822</v>
      </c>
      <c r="N209" s="187">
        <f>D209/D214*100</f>
        <v>9.224414138198151</v>
      </c>
    </row>
    <row r="210" spans="1:14" ht="14.25" thickBot="1">
      <c r="A210" s="235"/>
      <c r="B210" s="166" t="s">
        <v>27</v>
      </c>
      <c r="C210" s="38">
        <f t="shared" si="47"/>
        <v>73.104160999999991</v>
      </c>
      <c r="D210" s="38">
        <f t="shared" si="48"/>
        <v>196.28660000000002</v>
      </c>
      <c r="E210" s="38">
        <f t="shared" si="49"/>
        <v>81.930160999999998</v>
      </c>
      <c r="F210" s="16">
        <f t="shared" si="44"/>
        <v>139.57794981020484</v>
      </c>
      <c r="G210" s="38">
        <f t="shared" si="54"/>
        <v>95</v>
      </c>
      <c r="H210" s="38">
        <f t="shared" si="55"/>
        <v>67627.557235</v>
      </c>
      <c r="I210" s="38">
        <f t="shared" si="50"/>
        <v>2</v>
      </c>
      <c r="J210" s="38">
        <f t="shared" si="51"/>
        <v>0</v>
      </c>
      <c r="K210" s="38">
        <f t="shared" si="52"/>
        <v>6.3800000000000008</v>
      </c>
      <c r="L210" s="38">
        <f t="shared" si="53"/>
        <v>7.0000000000000007E-2</v>
      </c>
      <c r="M210" s="37">
        <f t="shared" si="46"/>
        <v>9014.2857142857138</v>
      </c>
      <c r="N210" s="187">
        <f>D210/D214*100</f>
        <v>1.4014769538604694</v>
      </c>
    </row>
    <row r="211" spans="1:14" ht="14.25" thickBot="1">
      <c r="A211" s="235"/>
      <c r="B211" s="18" t="s">
        <v>28</v>
      </c>
      <c r="C211" s="38">
        <f t="shared" si="47"/>
        <v>25.96</v>
      </c>
      <c r="D211" s="38">
        <f t="shared" si="48"/>
        <v>81.11</v>
      </c>
      <c r="E211" s="38">
        <f t="shared" si="49"/>
        <v>21.42</v>
      </c>
      <c r="F211" s="16">
        <f t="shared" si="44"/>
        <v>278.66479925303452</v>
      </c>
      <c r="G211" s="38">
        <f t="shared" si="54"/>
        <v>23</v>
      </c>
      <c r="H211" s="38">
        <f t="shared" si="55"/>
        <v>23971.41</v>
      </c>
      <c r="I211" s="38">
        <f t="shared" si="50"/>
        <v>1</v>
      </c>
      <c r="J211" s="38">
        <f t="shared" si="51"/>
        <v>0</v>
      </c>
      <c r="K211" s="38">
        <f t="shared" si="52"/>
        <v>3.68</v>
      </c>
      <c r="L211" s="38">
        <f t="shared" si="53"/>
        <v>0</v>
      </c>
      <c r="M211" s="37" t="e">
        <f t="shared" si="46"/>
        <v>#DIV/0!</v>
      </c>
      <c r="N211" s="187">
        <f>D211/D214*100</f>
        <v>0.57912152804940664</v>
      </c>
    </row>
    <row r="212" spans="1:14" ht="14.25" thickBot="1">
      <c r="A212" s="235"/>
      <c r="B212" s="18" t="s">
        <v>29</v>
      </c>
      <c r="C212" s="38">
        <f t="shared" si="47"/>
        <v>0.86971100000000001</v>
      </c>
      <c r="D212" s="38">
        <f t="shared" si="48"/>
        <v>2.0170110000000001</v>
      </c>
      <c r="E212" s="38">
        <f t="shared" si="49"/>
        <v>13.517457</v>
      </c>
      <c r="F212" s="16">
        <f t="shared" si="44"/>
        <v>-85.078472970174786</v>
      </c>
      <c r="G212" s="38">
        <f t="shared" si="54"/>
        <v>1</v>
      </c>
      <c r="H212" s="38">
        <f t="shared" si="55"/>
        <v>314.41000000000003</v>
      </c>
      <c r="I212" s="38">
        <f t="shared" si="50"/>
        <v>1</v>
      </c>
      <c r="J212" s="38">
        <f t="shared" si="51"/>
        <v>0</v>
      </c>
      <c r="K212" s="38">
        <f t="shared" si="52"/>
        <v>2.7</v>
      </c>
      <c r="L212" s="38">
        <f t="shared" si="53"/>
        <v>0</v>
      </c>
      <c r="M212" s="37" t="e">
        <f t="shared" si="46"/>
        <v>#DIV/0!</v>
      </c>
      <c r="N212" s="187">
        <f>D212/D214*100</f>
        <v>1.4401362253883143E-2</v>
      </c>
    </row>
    <row r="213" spans="1:14" ht="14.25" thickBot="1">
      <c r="A213" s="235"/>
      <c r="B213" s="18" t="s">
        <v>30</v>
      </c>
      <c r="C213" s="38">
        <f t="shared" si="47"/>
        <v>46.327449999999999</v>
      </c>
      <c r="D213" s="38">
        <f t="shared" si="48"/>
        <v>107.76965</v>
      </c>
      <c r="E213" s="38">
        <f t="shared" si="49"/>
        <v>42.63</v>
      </c>
      <c r="F213" s="16">
        <f t="shared" si="44"/>
        <v>152.80236922355147</v>
      </c>
      <c r="G213" s="38">
        <f t="shared" si="54"/>
        <v>60</v>
      </c>
      <c r="H213" s="38">
        <f t="shared" si="55"/>
        <v>37369.384608</v>
      </c>
      <c r="I213" s="38">
        <f t="shared" si="50"/>
        <v>0</v>
      </c>
      <c r="J213" s="38">
        <f t="shared" si="51"/>
        <v>0</v>
      </c>
      <c r="K213" s="38">
        <f t="shared" si="52"/>
        <v>0</v>
      </c>
      <c r="L213" s="38">
        <f t="shared" si="53"/>
        <v>0</v>
      </c>
      <c r="M213" s="37" t="e">
        <f t="shared" si="46"/>
        <v>#DIV/0!</v>
      </c>
      <c r="N213" s="187">
        <f>D213/D214*100</f>
        <v>0.76947015639686511</v>
      </c>
    </row>
    <row r="214" spans="1:14" ht="14.25" thickBot="1">
      <c r="A214" s="241"/>
      <c r="B214" s="41" t="s">
        <v>31</v>
      </c>
      <c r="C214" s="42">
        <f t="shared" ref="C214:L214" si="56">C202+C204+C205+C206+C207+C208+C209+C210</f>
        <v>2792.0026470000003</v>
      </c>
      <c r="D214" s="42">
        <f t="shared" si="56"/>
        <v>14005.695881</v>
      </c>
      <c r="E214" s="42">
        <f>E202+E204+E205+E206+E207+E208+E209+E210</f>
        <v>14835.025905000002</v>
      </c>
      <c r="F214" s="182">
        <f t="shared" si="44"/>
        <v>-5.590351033498937</v>
      </c>
      <c r="G214" s="42">
        <f t="shared" si="56"/>
        <v>125145</v>
      </c>
      <c r="H214" s="42">
        <f t="shared" si="56"/>
        <v>22128070.450635001</v>
      </c>
      <c r="I214" s="42">
        <f t="shared" si="56"/>
        <v>11821</v>
      </c>
      <c r="J214" s="42">
        <f t="shared" si="56"/>
        <v>2473.740738</v>
      </c>
      <c r="K214" s="42">
        <f t="shared" si="56"/>
        <v>9695.2330500000007</v>
      </c>
      <c r="L214" s="42">
        <f t="shared" si="56"/>
        <v>6752.9221979999993</v>
      </c>
      <c r="M214" s="42">
        <f t="shared" si="46"/>
        <v>43.570927751417308</v>
      </c>
      <c r="N214" s="192">
        <f>D214/D214*100</f>
        <v>100</v>
      </c>
    </row>
    <row r="219" spans="1:14">
      <c r="A219" s="200" t="s">
        <v>111</v>
      </c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</row>
    <row r="220" spans="1:14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</row>
    <row r="221" spans="1:14" ht="14.25" thickBot="1">
      <c r="A221" s="244" t="str">
        <f>A3</f>
        <v>财字3号表                                             （2021年1-5月）                                           单位：万元</v>
      </c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</row>
    <row r="222" spans="1:14" ht="14.25" thickBot="1">
      <c r="A222" s="197" t="s">
        <v>2</v>
      </c>
      <c r="B222" s="43" t="s">
        <v>3</v>
      </c>
      <c r="C222" s="209" t="s">
        <v>4</v>
      </c>
      <c r="D222" s="209"/>
      <c r="E222" s="209"/>
      <c r="F222" s="245"/>
      <c r="G222" s="202" t="s">
        <v>5</v>
      </c>
      <c r="H222" s="245"/>
      <c r="I222" s="202" t="s">
        <v>6</v>
      </c>
      <c r="J222" s="210"/>
      <c r="K222" s="210"/>
      <c r="L222" s="210"/>
      <c r="M222" s="210"/>
      <c r="N222" s="230" t="s">
        <v>7</v>
      </c>
    </row>
    <row r="223" spans="1:14" ht="14.25" thickBot="1">
      <c r="A223" s="197"/>
      <c r="B223" s="29" t="s">
        <v>8</v>
      </c>
      <c r="C223" s="211" t="s">
        <v>9</v>
      </c>
      <c r="D223" s="211" t="s">
        <v>10</v>
      </c>
      <c r="E223" s="211" t="s">
        <v>11</v>
      </c>
      <c r="F223" s="178" t="s">
        <v>12</v>
      </c>
      <c r="G223" s="211" t="s">
        <v>13</v>
      </c>
      <c r="H223" s="203" t="s">
        <v>14</v>
      </c>
      <c r="I223" s="166" t="s">
        <v>13</v>
      </c>
      <c r="J223" s="246" t="s">
        <v>15</v>
      </c>
      <c r="K223" s="247"/>
      <c r="L223" s="248"/>
      <c r="M223" s="104" t="s">
        <v>12</v>
      </c>
      <c r="N223" s="231"/>
    </row>
    <row r="224" spans="1:14" ht="14.25" thickBot="1">
      <c r="A224" s="197"/>
      <c r="B224" s="44" t="s">
        <v>16</v>
      </c>
      <c r="C224" s="212"/>
      <c r="D224" s="212"/>
      <c r="E224" s="212"/>
      <c r="F224" s="179" t="s">
        <v>17</v>
      </c>
      <c r="G224" s="249"/>
      <c r="H224" s="203"/>
      <c r="I224" s="29" t="s">
        <v>18</v>
      </c>
      <c r="J224" s="167" t="s">
        <v>9</v>
      </c>
      <c r="K224" s="30" t="s">
        <v>10</v>
      </c>
      <c r="L224" s="167" t="s">
        <v>11</v>
      </c>
      <c r="M224" s="166" t="s">
        <v>17</v>
      </c>
      <c r="N224" s="193" t="s">
        <v>17</v>
      </c>
    </row>
    <row r="225" spans="1:14" ht="14.25" thickBot="1">
      <c r="A225" s="235"/>
      <c r="B225" s="166" t="s">
        <v>19</v>
      </c>
      <c r="C225" s="77">
        <v>279.04000000000002</v>
      </c>
      <c r="D225" s="77">
        <v>1347.48</v>
      </c>
      <c r="E225" s="77">
        <v>1877.96</v>
      </c>
      <c r="F225" s="16">
        <f t="shared" ref="F225:F232" si="57">(D225-E225)/E225*100</f>
        <v>-28.247673006879808</v>
      </c>
      <c r="G225" s="81">
        <v>9721</v>
      </c>
      <c r="H225" s="81">
        <v>882687.12</v>
      </c>
      <c r="I225" s="81">
        <v>1180</v>
      </c>
      <c r="J225" s="78">
        <v>108.12</v>
      </c>
      <c r="K225" s="78">
        <v>991.5</v>
      </c>
      <c r="L225" s="78">
        <v>962.63</v>
      </c>
      <c r="M225" s="37">
        <f t="shared" ref="M225:M232" si="58">(K225-L225)/L225*100</f>
        <v>2.9990754495496716</v>
      </c>
      <c r="N225" s="187">
        <f t="shared" ref="N225:N233" si="59">D225/D381*100</f>
        <v>33.629843474701872</v>
      </c>
    </row>
    <row r="226" spans="1:14" ht="14.25" thickBot="1">
      <c r="A226" s="235"/>
      <c r="B226" s="166" t="s">
        <v>20</v>
      </c>
      <c r="C226" s="77">
        <v>84.51</v>
      </c>
      <c r="D226" s="77">
        <v>373.51</v>
      </c>
      <c r="E226" s="77">
        <v>486.34</v>
      </c>
      <c r="F226" s="16">
        <f t="shared" si="57"/>
        <v>-23.199819056627049</v>
      </c>
      <c r="G226" s="81">
        <v>4921</v>
      </c>
      <c r="H226" s="81">
        <v>98482.4</v>
      </c>
      <c r="I226" s="81">
        <v>613</v>
      </c>
      <c r="J226" s="78">
        <v>38.799999999999997</v>
      </c>
      <c r="K226" s="78">
        <v>314.42</v>
      </c>
      <c r="L226" s="78">
        <v>311.87</v>
      </c>
      <c r="M226" s="37">
        <f t="shared" si="58"/>
        <v>0.81764837913233435</v>
      </c>
      <c r="N226" s="187">
        <f t="shared" si="59"/>
        <v>39.66187398156994</v>
      </c>
    </row>
    <row r="227" spans="1:14" ht="14.25" thickBot="1">
      <c r="A227" s="235"/>
      <c r="B227" s="166" t="s">
        <v>21</v>
      </c>
      <c r="C227" s="77">
        <v>35.020000000000003</v>
      </c>
      <c r="D227" s="77">
        <v>610.94000000000005</v>
      </c>
      <c r="E227" s="77">
        <v>106.79</v>
      </c>
      <c r="F227" s="16">
        <f t="shared" si="57"/>
        <v>472.0947654274745</v>
      </c>
      <c r="G227" s="81">
        <v>52</v>
      </c>
      <c r="H227" s="81">
        <v>194130.31</v>
      </c>
      <c r="I227" s="81">
        <v>6</v>
      </c>
      <c r="J227" s="78">
        <v>0.3</v>
      </c>
      <c r="K227" s="78">
        <v>467.62</v>
      </c>
      <c r="L227" s="78">
        <v>16.02</v>
      </c>
      <c r="M227" s="37">
        <f t="shared" si="58"/>
        <v>2818.9762796504374</v>
      </c>
      <c r="N227" s="187">
        <f t="shared" si="59"/>
        <v>94.795725088605039</v>
      </c>
    </row>
    <row r="228" spans="1:14" ht="14.25" thickBot="1">
      <c r="A228" s="235"/>
      <c r="B228" s="166" t="s">
        <v>22</v>
      </c>
      <c r="C228" s="77">
        <v>6.84</v>
      </c>
      <c r="D228" s="77">
        <v>15.33</v>
      </c>
      <c r="E228" s="77">
        <v>30.32</v>
      </c>
      <c r="F228" s="16">
        <f t="shared" si="57"/>
        <v>-49.439313984168862</v>
      </c>
      <c r="G228" s="81">
        <v>740</v>
      </c>
      <c r="H228" s="81">
        <v>28949.91</v>
      </c>
      <c r="I228" s="81">
        <v>25</v>
      </c>
      <c r="J228" s="78">
        <v>1.21</v>
      </c>
      <c r="K228" s="78">
        <v>5.0199999999999996</v>
      </c>
      <c r="L228" s="78">
        <v>8.66</v>
      </c>
      <c r="M228" s="37">
        <f t="shared" si="58"/>
        <v>-42.032332563510401</v>
      </c>
      <c r="N228" s="187">
        <f t="shared" si="59"/>
        <v>23.347038435789244</v>
      </c>
    </row>
    <row r="229" spans="1:14" ht="14.25" thickBot="1">
      <c r="A229" s="235"/>
      <c r="B229" s="166" t="s">
        <v>23</v>
      </c>
      <c r="C229" s="77">
        <v>0.7</v>
      </c>
      <c r="D229" s="77">
        <v>6.32</v>
      </c>
      <c r="E229" s="77">
        <v>11.14</v>
      </c>
      <c r="F229" s="16">
        <f t="shared" si="57"/>
        <v>-43.267504488330346</v>
      </c>
      <c r="G229" s="81">
        <v>173</v>
      </c>
      <c r="H229" s="81">
        <v>9175.81</v>
      </c>
      <c r="I229" s="81">
        <v>0</v>
      </c>
      <c r="J229" s="78">
        <v>0</v>
      </c>
      <c r="K229" s="78">
        <v>0</v>
      </c>
      <c r="L229" s="78">
        <v>0</v>
      </c>
      <c r="M229" s="37" t="e">
        <f t="shared" si="58"/>
        <v>#DIV/0!</v>
      </c>
      <c r="N229" s="187">
        <f t="shared" si="59"/>
        <v>33.342365315836609</v>
      </c>
    </row>
    <row r="230" spans="1:14" ht="14.25" thickBot="1">
      <c r="A230" s="235"/>
      <c r="B230" s="166" t="s">
        <v>24</v>
      </c>
      <c r="C230" s="77">
        <v>20.420000000000002</v>
      </c>
      <c r="D230" s="77">
        <v>84.86</v>
      </c>
      <c r="E230" s="77">
        <v>114.59</v>
      </c>
      <c r="F230" s="16">
        <f t="shared" si="57"/>
        <v>-25.944672309974692</v>
      </c>
      <c r="G230" s="81">
        <v>311</v>
      </c>
      <c r="H230" s="81">
        <v>163873</v>
      </c>
      <c r="I230" s="81">
        <v>151</v>
      </c>
      <c r="J230" s="78">
        <v>12.95</v>
      </c>
      <c r="K230" s="78">
        <v>33.200000000000003</v>
      </c>
      <c r="L230" s="78">
        <v>110.33</v>
      </c>
      <c r="M230" s="37">
        <f t="shared" si="58"/>
        <v>-69.90845644883531</v>
      </c>
      <c r="N230" s="187">
        <f t="shared" si="59"/>
        <v>23.338692477614057</v>
      </c>
    </row>
    <row r="231" spans="1:14" ht="14.25" thickBot="1">
      <c r="A231" s="235"/>
      <c r="B231" s="166" t="s">
        <v>25</v>
      </c>
      <c r="C231" s="77">
        <v>77.37</v>
      </c>
      <c r="D231" s="77">
        <v>741.81</v>
      </c>
      <c r="E231" s="77">
        <v>183.67</v>
      </c>
      <c r="F231" s="16">
        <f t="shared" si="57"/>
        <v>303.88196221484185</v>
      </c>
      <c r="G231" s="81">
        <v>228</v>
      </c>
      <c r="H231" s="81">
        <v>9877.93</v>
      </c>
      <c r="I231" s="81">
        <v>1149</v>
      </c>
      <c r="J231" s="78">
        <v>50.48</v>
      </c>
      <c r="K231" s="78">
        <v>225.75</v>
      </c>
      <c r="L231" s="78">
        <v>79.400000000000006</v>
      </c>
      <c r="M231" s="37">
        <f t="shared" si="58"/>
        <v>184.31989924433248</v>
      </c>
      <c r="N231" s="187">
        <f t="shared" si="59"/>
        <v>39.071972573930772</v>
      </c>
    </row>
    <row r="232" spans="1:14" ht="14.25" thickBot="1">
      <c r="A232" s="235"/>
      <c r="B232" s="166" t="s">
        <v>26</v>
      </c>
      <c r="C232" s="77">
        <v>22.74</v>
      </c>
      <c r="D232" s="77">
        <v>191.55</v>
      </c>
      <c r="E232" s="77">
        <v>101.52</v>
      </c>
      <c r="F232" s="16">
        <f t="shared" si="57"/>
        <v>88.682033096926745</v>
      </c>
      <c r="G232" s="81">
        <v>8057</v>
      </c>
      <c r="H232" s="81">
        <v>2889822.93</v>
      </c>
      <c r="I232" s="81">
        <v>110</v>
      </c>
      <c r="J232" s="78">
        <v>3.73</v>
      </c>
      <c r="K232" s="78">
        <v>28.18</v>
      </c>
      <c r="L232" s="78">
        <v>78.39</v>
      </c>
      <c r="M232" s="37">
        <f t="shared" si="58"/>
        <v>-64.051537185865541</v>
      </c>
      <c r="N232" s="187">
        <f t="shared" si="59"/>
        <v>23.886536579428732</v>
      </c>
    </row>
    <row r="233" spans="1:14" ht="14.25" thickBot="1">
      <c r="A233" s="235"/>
      <c r="B233" s="166" t="s">
        <v>27</v>
      </c>
      <c r="C233" s="15">
        <v>0</v>
      </c>
      <c r="D233" s="15">
        <v>12.84</v>
      </c>
      <c r="E233" s="15"/>
      <c r="F233" s="16"/>
      <c r="G233" s="17">
        <v>8</v>
      </c>
      <c r="H233" s="17">
        <v>12662.7</v>
      </c>
      <c r="I233" s="17">
        <v>0</v>
      </c>
      <c r="J233" s="27"/>
      <c r="K233" s="27"/>
      <c r="L233" s="27"/>
      <c r="M233" s="37"/>
      <c r="N233" s="187">
        <f t="shared" si="59"/>
        <v>99.331485179765608</v>
      </c>
    </row>
    <row r="234" spans="1:14" ht="14.25" thickBot="1">
      <c r="A234" s="235"/>
      <c r="B234" s="18" t="s">
        <v>28</v>
      </c>
      <c r="C234" s="15"/>
      <c r="D234" s="15"/>
      <c r="E234" s="15"/>
      <c r="F234" s="16"/>
      <c r="G234" s="17"/>
      <c r="H234" s="17"/>
      <c r="I234" s="17"/>
      <c r="J234" s="27"/>
      <c r="K234" s="27"/>
      <c r="L234" s="27"/>
      <c r="M234" s="37"/>
      <c r="N234" s="187"/>
    </row>
    <row r="235" spans="1:14" ht="14.25" thickBot="1">
      <c r="A235" s="235"/>
      <c r="B235" s="18" t="s">
        <v>29</v>
      </c>
      <c r="C235" s="15"/>
      <c r="D235" s="15"/>
      <c r="E235" s="15"/>
      <c r="F235" s="16"/>
      <c r="G235" s="17"/>
      <c r="H235" s="17"/>
      <c r="I235" s="17"/>
      <c r="J235" s="27"/>
      <c r="K235" s="27"/>
      <c r="L235" s="27"/>
      <c r="M235" s="37"/>
      <c r="N235" s="187"/>
    </row>
    <row r="236" spans="1:14" ht="14.25" thickBot="1">
      <c r="A236" s="235"/>
      <c r="B236" s="18" t="s">
        <v>30</v>
      </c>
      <c r="C236" s="15">
        <v>0</v>
      </c>
      <c r="D236" s="15">
        <v>12.84</v>
      </c>
      <c r="E236" s="15"/>
      <c r="F236" s="16"/>
      <c r="G236" s="17">
        <v>8</v>
      </c>
      <c r="H236" s="17">
        <v>12662.7</v>
      </c>
      <c r="I236" s="17">
        <v>0</v>
      </c>
      <c r="J236" s="27"/>
      <c r="K236" s="27"/>
      <c r="L236" s="27"/>
      <c r="M236" s="37"/>
      <c r="N236" s="187">
        <f>D236/D392*100</f>
        <v>100</v>
      </c>
    </row>
    <row r="237" spans="1:14" ht="14.25" thickBot="1">
      <c r="A237" s="236"/>
      <c r="B237" s="19" t="s">
        <v>31</v>
      </c>
      <c r="C237" s="20">
        <f t="shared" ref="C237:L237" si="60">C225+C227+C228+C229+C230+C231+C232+C233</f>
        <v>442.13</v>
      </c>
      <c r="D237" s="20">
        <f t="shared" si="60"/>
        <v>3011.13</v>
      </c>
      <c r="E237" s="20">
        <f t="shared" si="60"/>
        <v>2425.9900000000002</v>
      </c>
      <c r="F237" s="21">
        <f>(D237-E237)/E237*100</f>
        <v>24.119637756132541</v>
      </c>
      <c r="G237" s="20">
        <f t="shared" si="60"/>
        <v>19290</v>
      </c>
      <c r="H237" s="20">
        <f t="shared" si="60"/>
        <v>4191179.71</v>
      </c>
      <c r="I237" s="20">
        <f t="shared" si="60"/>
        <v>2621</v>
      </c>
      <c r="J237" s="20">
        <f t="shared" si="60"/>
        <v>176.79</v>
      </c>
      <c r="K237" s="20">
        <f t="shared" si="60"/>
        <v>1751.27</v>
      </c>
      <c r="L237" s="20">
        <f t="shared" si="60"/>
        <v>1255.43</v>
      </c>
      <c r="M237" s="20">
        <f t="shared" ref="M237:M239" si="61">(K237-L237)/L237*100</f>
        <v>39.495630979027098</v>
      </c>
      <c r="N237" s="188">
        <f>D237/D393*100</f>
        <v>38.540425923079084</v>
      </c>
    </row>
    <row r="238" spans="1:14" ht="15" thickTop="1" thickBot="1">
      <c r="A238" s="235" t="s">
        <v>32</v>
      </c>
      <c r="B238" s="166" t="s">
        <v>19</v>
      </c>
      <c r="C238" s="23">
        <v>151.77585500000001</v>
      </c>
      <c r="D238" s="23">
        <v>667.37711899999999</v>
      </c>
      <c r="E238" s="23">
        <v>874.01</v>
      </c>
      <c r="F238" s="16">
        <f>(D238-E238)/E238*100</f>
        <v>-23.641935561378016</v>
      </c>
      <c r="G238" s="24">
        <v>4151</v>
      </c>
      <c r="H238" s="24">
        <v>486922.9559</v>
      </c>
      <c r="I238" s="24">
        <v>407</v>
      </c>
      <c r="J238" s="23">
        <v>73.466814000000099</v>
      </c>
      <c r="K238" s="24">
        <v>405.16260699999998</v>
      </c>
      <c r="L238" s="24">
        <v>309.02</v>
      </c>
      <c r="M238" s="37">
        <f t="shared" si="61"/>
        <v>31.112098569671865</v>
      </c>
      <c r="N238" s="187">
        <f>D238/D381*100</f>
        <v>16.656119608875443</v>
      </c>
    </row>
    <row r="239" spans="1:14" ht="14.25" thickBot="1">
      <c r="A239" s="235"/>
      <c r="B239" s="166" t="s">
        <v>20</v>
      </c>
      <c r="C239" s="24">
        <v>27.374164</v>
      </c>
      <c r="D239" s="24">
        <v>125.874286</v>
      </c>
      <c r="E239" s="24">
        <v>216.08</v>
      </c>
      <c r="F239" s="16">
        <f>(D239-E239)/E239*100</f>
        <v>-41.746442984079977</v>
      </c>
      <c r="G239" s="24">
        <v>1085</v>
      </c>
      <c r="H239" s="24">
        <v>21687.8</v>
      </c>
      <c r="I239" s="24">
        <v>159</v>
      </c>
      <c r="J239" s="24">
        <v>15.561949</v>
      </c>
      <c r="K239" s="24">
        <v>105.748222</v>
      </c>
      <c r="L239" s="24">
        <v>113.78</v>
      </c>
      <c r="M239" s="37">
        <f t="shared" si="61"/>
        <v>-7.059042010898227</v>
      </c>
      <c r="N239" s="187">
        <f>D239/D382*100</f>
        <v>13.366201892458285</v>
      </c>
    </row>
    <row r="240" spans="1:14" ht="14.25" thickBot="1">
      <c r="A240" s="235"/>
      <c r="B240" s="166" t="s">
        <v>21</v>
      </c>
      <c r="C240" s="24">
        <v>0.113222</v>
      </c>
      <c r="D240" s="24">
        <v>8.2666909999999998</v>
      </c>
      <c r="E240" s="24">
        <v>2.84</v>
      </c>
      <c r="F240" s="16">
        <f>(D240-E240)/E240*100</f>
        <v>191.08066901408452</v>
      </c>
      <c r="G240" s="24">
        <v>31</v>
      </c>
      <c r="H240" s="24">
        <v>15461.718199999999</v>
      </c>
      <c r="I240" s="24">
        <v>2</v>
      </c>
      <c r="J240" s="24">
        <v>0.60750000000000004</v>
      </c>
      <c r="K240" s="24">
        <v>0.60750000000000004</v>
      </c>
      <c r="L240" s="24"/>
      <c r="M240" s="37"/>
      <c r="N240" s="187">
        <f>D240/D383*100</f>
        <v>1.2826905546018357</v>
      </c>
    </row>
    <row r="241" spans="1:14" ht="14.25" thickBot="1">
      <c r="A241" s="235"/>
      <c r="B241" s="166" t="s">
        <v>22</v>
      </c>
      <c r="C241" s="25">
        <v>2.6076100000000002</v>
      </c>
      <c r="D241" s="25">
        <v>17.076008000000002</v>
      </c>
      <c r="E241" s="24">
        <v>13.2</v>
      </c>
      <c r="F241" s="16">
        <f>(D241-E241)/E241*100</f>
        <v>29.363696969696989</v>
      </c>
      <c r="G241" s="24">
        <v>948</v>
      </c>
      <c r="H241" s="24">
        <v>101840.94349999999</v>
      </c>
      <c r="I241" s="24">
        <v>9</v>
      </c>
      <c r="J241" s="25">
        <v>0.244999999999999</v>
      </c>
      <c r="K241" s="24">
        <v>7.5942999999999996</v>
      </c>
      <c r="L241" s="24">
        <v>0.19</v>
      </c>
      <c r="M241" s="37"/>
      <c r="N241" s="187">
        <f>D241/D384*100</f>
        <v>26.006145799468015</v>
      </c>
    </row>
    <row r="242" spans="1:14" ht="14.25" thickBot="1">
      <c r="A242" s="235"/>
      <c r="B242" s="166" t="s">
        <v>23</v>
      </c>
      <c r="C242" s="24"/>
      <c r="D242" s="24"/>
      <c r="E242" s="24"/>
      <c r="F242" s="16"/>
      <c r="G242" s="24"/>
      <c r="H242" s="24"/>
      <c r="I242" s="24"/>
      <c r="J242" s="24"/>
      <c r="K242" s="24"/>
      <c r="L242" s="24"/>
      <c r="M242" s="37"/>
      <c r="N242" s="187"/>
    </row>
    <row r="243" spans="1:14" ht="14.25" thickBot="1">
      <c r="A243" s="235"/>
      <c r="B243" s="166" t="s">
        <v>24</v>
      </c>
      <c r="C243" s="24">
        <v>1.3018860000000001</v>
      </c>
      <c r="D243" s="24">
        <v>6.1668390000000004</v>
      </c>
      <c r="E243" s="24">
        <v>6.5</v>
      </c>
      <c r="F243" s="16">
        <f>(D243-E243)/E243*100</f>
        <v>-5.1255538461538404</v>
      </c>
      <c r="G243" s="24">
        <v>12</v>
      </c>
      <c r="H243" s="24">
        <v>5940</v>
      </c>
      <c r="I243" s="24">
        <v>3</v>
      </c>
      <c r="J243" s="24"/>
      <c r="K243" s="24">
        <v>0.193</v>
      </c>
      <c r="L243" s="24">
        <v>0.02</v>
      </c>
      <c r="M243" s="37">
        <f>(K243-L243)/L243*100</f>
        <v>865</v>
      </c>
      <c r="N243" s="187">
        <f>D243/D386*100</f>
        <v>1.6960400539707401</v>
      </c>
    </row>
    <row r="244" spans="1:14" ht="14.25" thickBot="1">
      <c r="A244" s="235"/>
      <c r="B244" s="166" t="s">
        <v>25</v>
      </c>
      <c r="C244" s="45">
        <v>0.18959999999999999</v>
      </c>
      <c r="D244" s="45">
        <v>1.8792</v>
      </c>
      <c r="E244" s="26">
        <v>3.62</v>
      </c>
      <c r="F244" s="16"/>
      <c r="G244" s="26">
        <v>2</v>
      </c>
      <c r="H244" s="26">
        <v>62.64</v>
      </c>
      <c r="I244" s="26">
        <v>2</v>
      </c>
      <c r="J244" s="45">
        <v>10.8192</v>
      </c>
      <c r="K244" s="26">
        <v>11.251200000000001</v>
      </c>
      <c r="L244" s="26"/>
      <c r="M244" s="37"/>
      <c r="N244" s="187">
        <f>D244/D387*100</f>
        <v>9.8979591621750462E-2</v>
      </c>
    </row>
    <row r="245" spans="1:14" ht="14.25" thickBot="1">
      <c r="A245" s="235"/>
      <c r="B245" s="166" t="s">
        <v>26</v>
      </c>
      <c r="C245" s="24">
        <v>17.05</v>
      </c>
      <c r="D245" s="24">
        <v>244.63</v>
      </c>
      <c r="E245" s="24">
        <v>52.79</v>
      </c>
      <c r="F245" s="16">
        <f>(D245-E245)/E245*100</f>
        <v>363.40215949990528</v>
      </c>
      <c r="G245" s="24">
        <v>19369</v>
      </c>
      <c r="H245" s="24">
        <v>1022945.16</v>
      </c>
      <c r="I245" s="24">
        <v>243</v>
      </c>
      <c r="J245" s="24">
        <v>4.484623</v>
      </c>
      <c r="K245" s="24">
        <v>35.712409000000001</v>
      </c>
      <c r="L245" s="24">
        <v>20.27</v>
      </c>
      <c r="M245" s="37">
        <f>(K245-L245)/L245*100</f>
        <v>76.183566847557969</v>
      </c>
      <c r="N245" s="187">
        <f>D245/D388*100</f>
        <v>30.505682294051944</v>
      </c>
    </row>
    <row r="246" spans="1:14" ht="14.25" thickBot="1">
      <c r="A246" s="235"/>
      <c r="B246" s="166" t="s">
        <v>27</v>
      </c>
      <c r="C246" s="24"/>
      <c r="D246" s="24"/>
      <c r="E246" s="24"/>
      <c r="F246" s="16"/>
      <c r="G246" s="24"/>
      <c r="H246" s="46"/>
      <c r="I246" s="24"/>
      <c r="J246" s="24"/>
      <c r="K246" s="24"/>
      <c r="L246" s="24"/>
      <c r="M246" s="37"/>
      <c r="N246" s="187"/>
    </row>
    <row r="247" spans="1:14" ht="14.25" thickBot="1">
      <c r="A247" s="235"/>
      <c r="B247" s="18" t="s">
        <v>28</v>
      </c>
      <c r="C247" s="46"/>
      <c r="D247" s="46"/>
      <c r="E247" s="46"/>
      <c r="F247" s="16"/>
      <c r="G247" s="46"/>
      <c r="H247" s="46"/>
      <c r="I247" s="46"/>
      <c r="J247" s="46"/>
      <c r="K247" s="46"/>
      <c r="L247" s="46"/>
      <c r="M247" s="37"/>
      <c r="N247" s="187"/>
    </row>
    <row r="248" spans="1:14" ht="14.25" thickBot="1">
      <c r="A248" s="235"/>
      <c r="B248" s="18" t="s">
        <v>29</v>
      </c>
      <c r="C248" s="46"/>
      <c r="D248" s="46"/>
      <c r="E248" s="46"/>
      <c r="F248" s="16"/>
      <c r="G248" s="46"/>
      <c r="H248" s="46"/>
      <c r="I248" s="46"/>
      <c r="J248" s="46"/>
      <c r="K248" s="46"/>
      <c r="L248" s="46"/>
      <c r="M248" s="37"/>
      <c r="N248" s="187"/>
    </row>
    <row r="249" spans="1:14" ht="14.25" thickBot="1">
      <c r="A249" s="235"/>
      <c r="B249" s="18" t="s">
        <v>30</v>
      </c>
      <c r="C249" s="37"/>
      <c r="D249" s="37"/>
      <c r="E249" s="37"/>
      <c r="F249" s="16"/>
      <c r="G249" s="37"/>
      <c r="H249" s="37"/>
      <c r="I249" s="37"/>
      <c r="J249" s="37"/>
      <c r="K249" s="37"/>
      <c r="L249" s="37"/>
      <c r="M249" s="37"/>
      <c r="N249" s="187"/>
    </row>
    <row r="250" spans="1:14" ht="14.25" thickBot="1">
      <c r="A250" s="236"/>
      <c r="B250" s="19" t="s">
        <v>31</v>
      </c>
      <c r="C250" s="20">
        <f t="shared" ref="C250:L250" si="62">C238+C240+C241+C242+C243+C244+C245+C246</f>
        <v>173.03817300000003</v>
      </c>
      <c r="D250" s="20">
        <f t="shared" si="62"/>
        <v>945.39585699999998</v>
      </c>
      <c r="E250" s="20">
        <f t="shared" si="62"/>
        <v>952.96</v>
      </c>
      <c r="F250" s="21">
        <f>(D250-E250)/E250*100</f>
        <v>-0.7937524135325783</v>
      </c>
      <c r="G250" s="20">
        <f t="shared" si="62"/>
        <v>24513</v>
      </c>
      <c r="H250" s="20">
        <f t="shared" si="62"/>
        <v>1633173.4176</v>
      </c>
      <c r="I250" s="20">
        <f t="shared" si="62"/>
        <v>666</v>
      </c>
      <c r="J250" s="20">
        <f t="shared" si="62"/>
        <v>89.623137000000099</v>
      </c>
      <c r="K250" s="20">
        <f t="shared" si="62"/>
        <v>460.52101599999992</v>
      </c>
      <c r="L250" s="20">
        <f t="shared" si="62"/>
        <v>329.49999999999994</v>
      </c>
      <c r="M250" s="20">
        <f t="shared" ref="M250:M252" si="63">(K250-L250)/L250*100</f>
        <v>39.76358603945372</v>
      </c>
      <c r="N250" s="188">
        <f>D250/D393*100</f>
        <v>12.100427080429728</v>
      </c>
    </row>
    <row r="251" spans="1:14" ht="15" thickTop="1" thickBot="1">
      <c r="A251" s="235" t="s">
        <v>103</v>
      </c>
      <c r="B251" s="166" t="s">
        <v>19</v>
      </c>
      <c r="C251" s="109">
        <v>178</v>
      </c>
      <c r="D251" s="109">
        <v>872</v>
      </c>
      <c r="E251" s="78">
        <v>1249.9572670000002</v>
      </c>
      <c r="F251" s="16">
        <f>(D251-E251)/E251*100</f>
        <v>-30.237615075204022</v>
      </c>
      <c r="G251" s="78">
        <v>6854</v>
      </c>
      <c r="H251" s="78">
        <v>932707.62307000044</v>
      </c>
      <c r="I251" s="78">
        <v>680</v>
      </c>
      <c r="J251" s="78">
        <v>152</v>
      </c>
      <c r="K251" s="78">
        <v>399.91999999999996</v>
      </c>
      <c r="L251" s="78">
        <v>519.80151999999998</v>
      </c>
      <c r="M251" s="37">
        <f t="shared" si="63"/>
        <v>-23.06294140886699</v>
      </c>
      <c r="N251" s="187">
        <f>D251/D381*100</f>
        <v>21.763012074346211</v>
      </c>
    </row>
    <row r="252" spans="1:14" ht="14.25" thickBot="1">
      <c r="A252" s="235"/>
      <c r="B252" s="166" t="s">
        <v>20</v>
      </c>
      <c r="C252" s="109">
        <v>41</v>
      </c>
      <c r="D252" s="109">
        <v>178</v>
      </c>
      <c r="E252" s="78">
        <v>252.45541</v>
      </c>
      <c r="F252" s="16">
        <f>(D252-E252)/E252*100</f>
        <v>-29.492499289280431</v>
      </c>
      <c r="G252" s="78">
        <v>2108</v>
      </c>
      <c r="H252" s="78">
        <v>42160</v>
      </c>
      <c r="I252" s="78">
        <v>266</v>
      </c>
      <c r="J252" s="78">
        <v>31</v>
      </c>
      <c r="K252" s="78">
        <v>101.69</v>
      </c>
      <c r="L252" s="78">
        <v>174.46378300000001</v>
      </c>
      <c r="M252" s="37">
        <f t="shared" si="63"/>
        <v>-41.712831023502453</v>
      </c>
      <c r="N252" s="187">
        <f>D252/D382*100</f>
        <v>18.901270564963323</v>
      </c>
    </row>
    <row r="253" spans="1:14" ht="14.25" thickBot="1">
      <c r="A253" s="235"/>
      <c r="B253" s="166" t="s">
        <v>21</v>
      </c>
      <c r="C253" s="109">
        <v>1</v>
      </c>
      <c r="D253" s="109">
        <v>13</v>
      </c>
      <c r="E253" s="78">
        <v>15.348032</v>
      </c>
      <c r="F253" s="16">
        <f>(D253-E253)/E253*100</f>
        <v>-15.298586815560459</v>
      </c>
      <c r="G253" s="78">
        <v>211</v>
      </c>
      <c r="H253" s="78">
        <v>11944.751</v>
      </c>
      <c r="I253" s="78">
        <v>7</v>
      </c>
      <c r="J253" s="78">
        <v>7</v>
      </c>
      <c r="K253" s="78">
        <v>8</v>
      </c>
      <c r="L253" s="78">
        <v>1</v>
      </c>
      <c r="M253" s="37"/>
      <c r="N253" s="187">
        <f>D253/D383*100</f>
        <v>2.0171284023829927</v>
      </c>
    </row>
    <row r="254" spans="1:14" ht="14.25" thickBot="1">
      <c r="A254" s="235"/>
      <c r="B254" s="166" t="s">
        <v>22</v>
      </c>
      <c r="C254" s="109">
        <v>4</v>
      </c>
      <c r="D254" s="109">
        <v>5</v>
      </c>
      <c r="E254" s="78">
        <v>3.0181360000000002</v>
      </c>
      <c r="F254" s="16">
        <f>(D254-E254)/E254*100</f>
        <v>65.665165519380167</v>
      </c>
      <c r="G254" s="78">
        <v>787</v>
      </c>
      <c r="H254" s="78">
        <v>82137.5</v>
      </c>
      <c r="I254" s="78">
        <v>67</v>
      </c>
      <c r="J254" s="78">
        <v>1</v>
      </c>
      <c r="K254" s="78">
        <v>10</v>
      </c>
      <c r="L254" s="78">
        <v>11</v>
      </c>
      <c r="M254" s="37">
        <f>(K254-L254)/L254*100</f>
        <v>-9.0909090909090917</v>
      </c>
      <c r="N254" s="187">
        <f>D254/D384*100</f>
        <v>7.6148201029971441</v>
      </c>
    </row>
    <row r="255" spans="1:14" ht="14.25" thickBot="1">
      <c r="A255" s="235"/>
      <c r="B255" s="166" t="s">
        <v>23</v>
      </c>
      <c r="C255" s="109">
        <v>0</v>
      </c>
      <c r="D255" s="109">
        <v>0</v>
      </c>
      <c r="E255" s="78">
        <v>0</v>
      </c>
      <c r="F255" s="16"/>
      <c r="G255" s="78">
        <v>1</v>
      </c>
      <c r="H255" s="78">
        <v>3130.4349000000002</v>
      </c>
      <c r="I255" s="78">
        <v>0</v>
      </c>
      <c r="J255" s="78">
        <v>0</v>
      </c>
      <c r="K255" s="78">
        <v>0</v>
      </c>
      <c r="L255" s="78">
        <v>1</v>
      </c>
      <c r="M255" s="37"/>
      <c r="N255" s="187"/>
    </row>
    <row r="256" spans="1:14" ht="14.25" thickBot="1">
      <c r="A256" s="235"/>
      <c r="B256" s="166" t="s">
        <v>24</v>
      </c>
      <c r="C256" s="109">
        <v>2.065499</v>
      </c>
      <c r="D256" s="109">
        <v>27</v>
      </c>
      <c r="E256" s="78">
        <v>18.382555</v>
      </c>
      <c r="F256" s="16">
        <f>(D256-E256)/E256*100</f>
        <v>46.878385512786444</v>
      </c>
      <c r="G256" s="78">
        <v>34</v>
      </c>
      <c r="H256" s="78">
        <v>38750</v>
      </c>
      <c r="I256" s="78">
        <v>6</v>
      </c>
      <c r="J256" s="78">
        <v>0</v>
      </c>
      <c r="K256" s="78">
        <v>14</v>
      </c>
      <c r="L256" s="78">
        <v>2</v>
      </c>
      <c r="M256" s="37">
        <f>(K256-L256)/L256*100</f>
        <v>600</v>
      </c>
      <c r="N256" s="187">
        <f>D256/D386*100</f>
        <v>7.4256975830259195</v>
      </c>
    </row>
    <row r="257" spans="1:14" ht="14.25" thickBot="1">
      <c r="A257" s="235"/>
      <c r="B257" s="166" t="s">
        <v>25</v>
      </c>
      <c r="C257" s="109">
        <v>0</v>
      </c>
      <c r="D257" s="109">
        <v>0</v>
      </c>
      <c r="E257" s="80">
        <v>0</v>
      </c>
      <c r="F257" s="16"/>
      <c r="G257" s="80"/>
      <c r="H257" s="80"/>
      <c r="I257" s="78">
        <v>0</v>
      </c>
      <c r="J257" s="78">
        <v>0</v>
      </c>
      <c r="K257" s="78">
        <v>0</v>
      </c>
      <c r="L257" s="78">
        <v>0</v>
      </c>
      <c r="M257" s="37"/>
      <c r="N257" s="187"/>
    </row>
    <row r="258" spans="1:14" ht="14.25" thickBot="1">
      <c r="A258" s="235"/>
      <c r="B258" s="166" t="s">
        <v>26</v>
      </c>
      <c r="C258" s="109">
        <v>39</v>
      </c>
      <c r="D258" s="109">
        <v>179</v>
      </c>
      <c r="E258" s="78">
        <v>185.75260699999984</v>
      </c>
      <c r="F258" s="16">
        <f>(D258-E258)/E258*100</f>
        <v>-3.6352690328593056</v>
      </c>
      <c r="G258" s="78">
        <v>3755</v>
      </c>
      <c r="H258" s="78">
        <v>2538243.2999999998</v>
      </c>
      <c r="I258" s="78">
        <v>29</v>
      </c>
      <c r="J258" s="78">
        <v>5</v>
      </c>
      <c r="K258" s="78">
        <v>15</v>
      </c>
      <c r="L258" s="78">
        <v>7.8999999999999995</v>
      </c>
      <c r="M258" s="37">
        <f>(K258-L258)/L258*100</f>
        <v>89.873417721519004</v>
      </c>
      <c r="N258" s="187">
        <f>D258/D388*100</f>
        <v>22.321535096412127</v>
      </c>
    </row>
    <row r="259" spans="1:14" ht="14.25" thickBot="1">
      <c r="A259" s="235"/>
      <c r="B259" s="166" t="s">
        <v>27</v>
      </c>
      <c r="C259" s="109">
        <v>0</v>
      </c>
      <c r="D259" s="109">
        <v>0</v>
      </c>
      <c r="E259" s="78">
        <v>0</v>
      </c>
      <c r="F259" s="16"/>
      <c r="G259" s="78"/>
      <c r="H259" s="78"/>
      <c r="I259" s="78">
        <v>0</v>
      </c>
      <c r="J259" s="78">
        <v>0</v>
      </c>
      <c r="K259" s="78">
        <v>0</v>
      </c>
      <c r="L259" s="78">
        <v>0</v>
      </c>
      <c r="M259" s="37"/>
      <c r="N259" s="187"/>
    </row>
    <row r="260" spans="1:14" ht="14.25" thickBot="1">
      <c r="A260" s="235"/>
      <c r="B260" s="18" t="s">
        <v>28</v>
      </c>
      <c r="C260" s="109">
        <v>0</v>
      </c>
      <c r="D260" s="109">
        <v>0</v>
      </c>
      <c r="E260" s="78">
        <v>0</v>
      </c>
      <c r="F260" s="16"/>
      <c r="G260" s="78"/>
      <c r="H260" s="78"/>
      <c r="I260" s="78">
        <v>0</v>
      </c>
      <c r="J260" s="78">
        <v>0</v>
      </c>
      <c r="K260" s="78">
        <v>0</v>
      </c>
      <c r="L260" s="78">
        <v>0</v>
      </c>
      <c r="M260" s="37"/>
      <c r="N260" s="187"/>
    </row>
    <row r="261" spans="1:14" ht="14.25" thickBot="1">
      <c r="A261" s="235"/>
      <c r="B261" s="18" t="s">
        <v>29</v>
      </c>
      <c r="C261" s="109">
        <v>0</v>
      </c>
      <c r="D261" s="109">
        <v>0</v>
      </c>
      <c r="E261" s="78">
        <v>0</v>
      </c>
      <c r="F261" s="16"/>
      <c r="G261" s="78"/>
      <c r="H261" s="78"/>
      <c r="I261" s="78">
        <v>0</v>
      </c>
      <c r="J261" s="78">
        <v>0</v>
      </c>
      <c r="K261" s="78">
        <v>0</v>
      </c>
      <c r="L261" s="78">
        <v>0</v>
      </c>
      <c r="M261" s="37"/>
      <c r="N261" s="187"/>
    </row>
    <row r="262" spans="1:14" ht="14.25" thickBot="1">
      <c r="A262" s="235"/>
      <c r="B262" s="18" t="s">
        <v>30</v>
      </c>
      <c r="C262" s="109">
        <v>0</v>
      </c>
      <c r="D262" s="109">
        <v>0</v>
      </c>
      <c r="E262" s="78">
        <v>0</v>
      </c>
      <c r="F262" s="16"/>
      <c r="G262" s="78"/>
      <c r="H262" s="78"/>
      <c r="I262" s="78">
        <v>0</v>
      </c>
      <c r="J262" s="78">
        <v>0</v>
      </c>
      <c r="K262" s="78">
        <v>0</v>
      </c>
      <c r="L262" s="78">
        <v>0</v>
      </c>
      <c r="M262" s="37"/>
      <c r="N262" s="187"/>
    </row>
    <row r="263" spans="1:14" ht="14.25" thickBot="1">
      <c r="A263" s="236"/>
      <c r="B263" s="19" t="s">
        <v>31</v>
      </c>
      <c r="C263" s="20">
        <f t="shared" ref="C263:L263" si="64">C251+C253+C254+C255+C256+C257+C258+C259</f>
        <v>224.06549899999999</v>
      </c>
      <c r="D263" s="20">
        <f t="shared" si="64"/>
        <v>1096</v>
      </c>
      <c r="E263" s="20">
        <f t="shared" si="64"/>
        <v>1472.4585970000001</v>
      </c>
      <c r="F263" s="21">
        <f>(D263-E263)/E263*100</f>
        <v>-25.566667732933208</v>
      </c>
      <c r="G263" s="20">
        <f t="shared" si="64"/>
        <v>11642</v>
      </c>
      <c r="H263" s="20">
        <f t="shared" si="64"/>
        <v>3606913.6089700004</v>
      </c>
      <c r="I263" s="20">
        <f t="shared" si="64"/>
        <v>789</v>
      </c>
      <c r="J263" s="20">
        <f t="shared" si="64"/>
        <v>165</v>
      </c>
      <c r="K263" s="20">
        <f t="shared" si="64"/>
        <v>446.91999999999996</v>
      </c>
      <c r="L263" s="20">
        <f t="shared" si="64"/>
        <v>542.70151999999996</v>
      </c>
      <c r="M263" s="20">
        <f t="shared" ref="M263:M265" si="65">(K263-L263)/L263*100</f>
        <v>-17.649023721179187</v>
      </c>
      <c r="N263" s="188">
        <f>D263/D393*100</f>
        <v>14.028058174736621</v>
      </c>
    </row>
    <row r="264" spans="1:14" ht="14.25" thickTop="1">
      <c r="A264" s="232" t="s">
        <v>102</v>
      </c>
      <c r="B264" s="22" t="s">
        <v>19</v>
      </c>
      <c r="C264" s="117">
        <v>80.948400000000007</v>
      </c>
      <c r="D264" s="117">
        <v>350.49779999999998</v>
      </c>
      <c r="E264" s="117">
        <v>461.07190000000003</v>
      </c>
      <c r="F264" s="180">
        <f>(D264-E264)/E264*100</f>
        <v>-23.981964635016801</v>
      </c>
      <c r="G264" s="118">
        <v>1236</v>
      </c>
      <c r="H264" s="118">
        <v>115253.16</v>
      </c>
      <c r="I264" s="118">
        <v>219</v>
      </c>
      <c r="J264" s="118">
        <v>8.8999000000000006</v>
      </c>
      <c r="K264" s="118">
        <v>198.148</v>
      </c>
      <c r="L264" s="118">
        <v>350.37029999999999</v>
      </c>
      <c r="M264" s="113">
        <f t="shared" si="65"/>
        <v>-43.446119719622352</v>
      </c>
      <c r="N264" s="189">
        <f t="shared" ref="N264:N272" si="66">D264/D381*100</f>
        <v>8.747577813568558</v>
      </c>
    </row>
    <row r="265" spans="1:14">
      <c r="A265" s="233"/>
      <c r="B265" s="166" t="s">
        <v>20</v>
      </c>
      <c r="C265" s="118">
        <v>16.165500000000002</v>
      </c>
      <c r="D265" s="118">
        <v>60.410299999999999</v>
      </c>
      <c r="E265" s="118">
        <v>95.358199999999997</v>
      </c>
      <c r="F265" s="16">
        <f>(D265-E265)/E265*100</f>
        <v>-36.649076849185491</v>
      </c>
      <c r="G265" s="118">
        <v>301</v>
      </c>
      <c r="H265" s="118">
        <v>5980</v>
      </c>
      <c r="I265" s="118">
        <v>75</v>
      </c>
      <c r="J265" s="118">
        <v>1.5666</v>
      </c>
      <c r="K265" s="118">
        <v>53.449800000000003</v>
      </c>
      <c r="L265" s="118">
        <v>101.4849</v>
      </c>
      <c r="M265" s="37">
        <f t="shared" si="65"/>
        <v>-47.332263223395792</v>
      </c>
      <c r="N265" s="187">
        <f t="shared" si="66"/>
        <v>6.414783287700021</v>
      </c>
    </row>
    <row r="266" spans="1:14">
      <c r="A266" s="233"/>
      <c r="B266" s="166" t="s">
        <v>21</v>
      </c>
      <c r="C266" s="118">
        <v>0</v>
      </c>
      <c r="D266" s="118">
        <v>3.8769999999999998</v>
      </c>
      <c r="E266" s="118">
        <v>1.0126999999999999</v>
      </c>
      <c r="F266" s="16">
        <f>(D266-E266)/E266*100</f>
        <v>282.83795793423525</v>
      </c>
      <c r="G266" s="118">
        <v>2</v>
      </c>
      <c r="H266" s="118">
        <v>3269.46</v>
      </c>
      <c r="I266" s="118">
        <v>0</v>
      </c>
      <c r="J266" s="118">
        <v>0</v>
      </c>
      <c r="K266" s="118">
        <v>0</v>
      </c>
      <c r="L266" s="118">
        <v>2.7199999999999998E-2</v>
      </c>
      <c r="M266" s="37"/>
      <c r="N266" s="187">
        <f t="shared" si="66"/>
        <v>0.6015697550799125</v>
      </c>
    </row>
    <row r="267" spans="1:14">
      <c r="A267" s="233"/>
      <c r="B267" s="166" t="s">
        <v>22</v>
      </c>
      <c r="C267" s="118">
        <v>0</v>
      </c>
      <c r="D267" s="118">
        <v>0</v>
      </c>
      <c r="E267" s="118">
        <v>0</v>
      </c>
      <c r="F267" s="16" t="e">
        <f>(D267-E267)/E267*100</f>
        <v>#DIV/0!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4</v>
      </c>
      <c r="M267" s="37"/>
      <c r="N267" s="187">
        <f t="shared" si="66"/>
        <v>0</v>
      </c>
    </row>
    <row r="268" spans="1:14">
      <c r="A268" s="233"/>
      <c r="B268" s="166" t="s">
        <v>23</v>
      </c>
      <c r="C268" s="118">
        <v>0</v>
      </c>
      <c r="D268" s="118">
        <v>0</v>
      </c>
      <c r="E268" s="118">
        <v>0</v>
      </c>
      <c r="F268" s="16"/>
      <c r="G268" s="118">
        <v>0</v>
      </c>
      <c r="H268" s="118">
        <v>0</v>
      </c>
      <c r="I268" s="118">
        <v>0</v>
      </c>
      <c r="J268" s="118">
        <v>0</v>
      </c>
      <c r="K268" s="118">
        <v>0</v>
      </c>
      <c r="L268" s="118">
        <v>0</v>
      </c>
      <c r="M268" s="37"/>
      <c r="N268" s="187">
        <f t="shared" si="66"/>
        <v>0</v>
      </c>
    </row>
    <row r="269" spans="1:14">
      <c r="A269" s="233"/>
      <c r="B269" s="166" t="s">
        <v>24</v>
      </c>
      <c r="C269" s="118">
        <v>41.735100000000003</v>
      </c>
      <c r="D269" s="118">
        <v>132.10050000000001</v>
      </c>
      <c r="E269" s="118">
        <v>83.632599999999996</v>
      </c>
      <c r="F269" s="16">
        <f>(D269-E269)/E269*100</f>
        <v>57.953357901105576</v>
      </c>
      <c r="G269" s="118">
        <v>25</v>
      </c>
      <c r="H269" s="118">
        <v>180134</v>
      </c>
      <c r="I269" s="118">
        <v>67</v>
      </c>
      <c r="J269" s="118">
        <v>2.5945</v>
      </c>
      <c r="K269" s="118">
        <v>123.71169999999999</v>
      </c>
      <c r="L269" s="118">
        <v>98.956999999999994</v>
      </c>
      <c r="M269" s="37">
        <f>(K269-L269)/L269*100</f>
        <v>25.015612841941447</v>
      </c>
      <c r="N269" s="187">
        <f t="shared" si="66"/>
        <v>36.33105050246354</v>
      </c>
    </row>
    <row r="270" spans="1:14">
      <c r="A270" s="233"/>
      <c r="B270" s="166" t="s">
        <v>25</v>
      </c>
      <c r="C270" s="120">
        <v>0.45</v>
      </c>
      <c r="D270" s="120">
        <v>381.29</v>
      </c>
      <c r="E270" s="120">
        <v>436.22640000000001</v>
      </c>
      <c r="F270" s="16">
        <f>(D270-E270)/E270*100</f>
        <v>-12.593552338877242</v>
      </c>
      <c r="G270" s="120">
        <v>30</v>
      </c>
      <c r="H270" s="120">
        <v>19424.189999999999</v>
      </c>
      <c r="I270" s="120">
        <v>382</v>
      </c>
      <c r="J270" s="120">
        <v>48.9621</v>
      </c>
      <c r="K270" s="118">
        <v>85.831999999999994</v>
      </c>
      <c r="L270" s="118">
        <v>160.9554</v>
      </c>
      <c r="M270" s="37">
        <f>(K270-L270)/L270*100</f>
        <v>-46.6734263031871</v>
      </c>
      <c r="N270" s="187">
        <f t="shared" si="66"/>
        <v>20.082975994815474</v>
      </c>
    </row>
    <row r="271" spans="1:14">
      <c r="A271" s="233"/>
      <c r="B271" s="166" t="s">
        <v>26</v>
      </c>
      <c r="C271" s="118">
        <v>5.0529999999999999</v>
      </c>
      <c r="D271" s="118">
        <v>29.6782</v>
      </c>
      <c r="E271" s="118">
        <v>36.722700000000003</v>
      </c>
      <c r="F271" s="16">
        <f>(D271-E271)/E271*100</f>
        <v>-19.182957680127011</v>
      </c>
      <c r="G271" s="118">
        <v>117</v>
      </c>
      <c r="H271" s="118">
        <v>37257.599999999999</v>
      </c>
      <c r="I271" s="118">
        <v>25</v>
      </c>
      <c r="J271" s="118">
        <v>1.4375</v>
      </c>
      <c r="K271" s="118">
        <v>47.6434</v>
      </c>
      <c r="L271" s="118">
        <v>51.27</v>
      </c>
      <c r="M271" s="37">
        <f>(K271-L271)/L271*100</f>
        <v>-7.0735322800858258</v>
      </c>
      <c r="N271" s="187">
        <f t="shared" si="66"/>
        <v>3.7009105189851308</v>
      </c>
    </row>
    <row r="272" spans="1:14">
      <c r="A272" s="233"/>
      <c r="B272" s="166" t="s">
        <v>27</v>
      </c>
      <c r="C272" s="118">
        <v>0</v>
      </c>
      <c r="D272" s="118">
        <v>0</v>
      </c>
      <c r="E272" s="118">
        <v>0</v>
      </c>
      <c r="F272" s="16"/>
      <c r="G272" s="118">
        <v>0</v>
      </c>
      <c r="H272" s="118">
        <v>0</v>
      </c>
      <c r="I272" s="118">
        <v>0</v>
      </c>
      <c r="J272" s="118">
        <v>0</v>
      </c>
      <c r="K272" s="118">
        <v>0</v>
      </c>
      <c r="L272" s="118">
        <v>0</v>
      </c>
      <c r="M272" s="37"/>
      <c r="N272" s="187">
        <f t="shared" si="66"/>
        <v>0</v>
      </c>
    </row>
    <row r="273" spans="1:14">
      <c r="A273" s="233"/>
      <c r="B273" s="18" t="s">
        <v>28</v>
      </c>
      <c r="C273" s="119">
        <v>0</v>
      </c>
      <c r="D273" s="119">
        <v>0</v>
      </c>
      <c r="E273" s="119">
        <v>0</v>
      </c>
      <c r="F273" s="16"/>
      <c r="G273" s="119">
        <v>0</v>
      </c>
      <c r="H273" s="119">
        <v>0</v>
      </c>
      <c r="I273" s="119">
        <v>0</v>
      </c>
      <c r="J273" s="119">
        <v>0</v>
      </c>
      <c r="K273" s="119">
        <v>0</v>
      </c>
      <c r="L273" s="119">
        <v>0</v>
      </c>
      <c r="M273" s="37"/>
      <c r="N273" s="187"/>
    </row>
    <row r="274" spans="1:14">
      <c r="A274" s="233"/>
      <c r="B274" s="18" t="s">
        <v>29</v>
      </c>
      <c r="C274" s="119">
        <v>0</v>
      </c>
      <c r="D274" s="119">
        <v>0</v>
      </c>
      <c r="E274" s="119">
        <v>0</v>
      </c>
      <c r="F274" s="16"/>
      <c r="G274" s="119">
        <v>0</v>
      </c>
      <c r="H274" s="119">
        <v>0</v>
      </c>
      <c r="I274" s="119">
        <v>0</v>
      </c>
      <c r="J274" s="119">
        <v>0</v>
      </c>
      <c r="K274" s="119">
        <v>0</v>
      </c>
      <c r="L274" s="119">
        <v>0</v>
      </c>
      <c r="M274" s="37"/>
      <c r="N274" s="187"/>
    </row>
    <row r="275" spans="1:14">
      <c r="A275" s="233"/>
      <c r="B275" s="18" t="s">
        <v>30</v>
      </c>
      <c r="C275" s="119">
        <v>0</v>
      </c>
      <c r="D275" s="119">
        <v>0</v>
      </c>
      <c r="E275" s="119">
        <v>0</v>
      </c>
      <c r="F275" s="16"/>
      <c r="G275" s="119">
        <v>0</v>
      </c>
      <c r="H275" s="119">
        <v>0</v>
      </c>
      <c r="I275" s="119">
        <v>0</v>
      </c>
      <c r="J275" s="119">
        <v>0</v>
      </c>
      <c r="K275" s="119">
        <v>0</v>
      </c>
      <c r="L275" s="119">
        <v>0</v>
      </c>
      <c r="M275" s="37"/>
      <c r="N275" s="187">
        <f>D275/D392*100</f>
        <v>0</v>
      </c>
    </row>
    <row r="276" spans="1:14" ht="14.25" thickBot="1">
      <c r="A276" s="234"/>
      <c r="B276" s="19" t="s">
        <v>31</v>
      </c>
      <c r="C276" s="20">
        <f t="shared" ref="C276:L276" si="67">C264+C266+C267+C268+C269+C270+C271+C272</f>
        <v>128.18650000000002</v>
      </c>
      <c r="D276" s="20">
        <f t="shared" si="67"/>
        <v>897.44349999999997</v>
      </c>
      <c r="E276" s="20">
        <f t="shared" si="67"/>
        <v>1018.6663000000001</v>
      </c>
      <c r="F276" s="21">
        <f>(D276-E276)/E276*100</f>
        <v>-11.900148262487932</v>
      </c>
      <c r="G276" s="20">
        <f t="shared" si="67"/>
        <v>1410</v>
      </c>
      <c r="H276" s="20">
        <f t="shared" si="67"/>
        <v>355338.41</v>
      </c>
      <c r="I276" s="20">
        <f t="shared" si="67"/>
        <v>693</v>
      </c>
      <c r="J276" s="20">
        <f t="shared" si="67"/>
        <v>61.893999999999998</v>
      </c>
      <c r="K276" s="20">
        <f t="shared" si="67"/>
        <v>455.33509999999995</v>
      </c>
      <c r="L276" s="20">
        <f t="shared" si="67"/>
        <v>665.57989999999995</v>
      </c>
      <c r="M276" s="20">
        <f t="shared" ref="M276:M278" si="68">(K276-L276)/L276*100</f>
        <v>-31.588213526279869</v>
      </c>
      <c r="N276" s="188">
        <f>D276/D393*100</f>
        <v>11.486669367280331</v>
      </c>
    </row>
    <row r="277" spans="1:14" ht="15" thickTop="1" thickBot="1">
      <c r="A277" s="235" t="s">
        <v>35</v>
      </c>
      <c r="B277" s="166" t="s">
        <v>19</v>
      </c>
      <c r="C277" s="73">
        <v>12.622699000000001</v>
      </c>
      <c r="D277" s="73">
        <v>42.076810000000002</v>
      </c>
      <c r="E277" s="73">
        <v>61.119191000000001</v>
      </c>
      <c r="F277" s="16">
        <f>(D277-E277)/E277*100</f>
        <v>-31.156140466584382</v>
      </c>
      <c r="G277" s="74">
        <v>332</v>
      </c>
      <c r="H277" s="74">
        <v>34927.377269999997</v>
      </c>
      <c r="I277" s="74">
        <v>44</v>
      </c>
      <c r="J277" s="74">
        <v>0.39576499999999998</v>
      </c>
      <c r="K277" s="74">
        <v>22.720752999999998</v>
      </c>
      <c r="L277" s="74">
        <v>11.090467</v>
      </c>
      <c r="M277" s="37">
        <f t="shared" si="68"/>
        <v>104.86741451013739</v>
      </c>
      <c r="N277" s="187">
        <f>D277/D381*100</f>
        <v>1.0501354633944626</v>
      </c>
    </row>
    <row r="278" spans="1:14" ht="14.25" thickBot="1">
      <c r="A278" s="235"/>
      <c r="B278" s="166" t="s">
        <v>20</v>
      </c>
      <c r="C278" s="74">
        <v>1.5679259999999999</v>
      </c>
      <c r="D278" s="74">
        <v>4.4663029999999999</v>
      </c>
      <c r="E278" s="74">
        <v>12.932001</v>
      </c>
      <c r="F278" s="16">
        <f>(D278-E278)/E278*100</f>
        <v>-65.463171554038695</v>
      </c>
      <c r="G278" s="74">
        <v>49</v>
      </c>
      <c r="H278" s="74">
        <v>980</v>
      </c>
      <c r="I278" s="74">
        <v>9</v>
      </c>
      <c r="J278" s="74">
        <v>0</v>
      </c>
      <c r="K278" s="74">
        <v>2.56</v>
      </c>
      <c r="L278" s="74">
        <v>3.437357</v>
      </c>
      <c r="M278" s="37">
        <f t="shared" si="68"/>
        <v>-25.524174532933298</v>
      </c>
      <c r="N278" s="187">
        <f>D278/D382*100</f>
        <v>0.4742629293713897</v>
      </c>
    </row>
    <row r="279" spans="1:14" ht="14.25" thickBot="1">
      <c r="A279" s="235"/>
      <c r="B279" s="166" t="s">
        <v>21</v>
      </c>
      <c r="C279" s="74"/>
      <c r="D279" s="74"/>
      <c r="E279" s="74"/>
      <c r="F279" s="16"/>
      <c r="G279" s="74"/>
      <c r="H279" s="74"/>
      <c r="I279" s="74"/>
      <c r="J279" s="74"/>
      <c r="K279" s="74"/>
      <c r="L279" s="74"/>
      <c r="M279" s="37"/>
      <c r="N279" s="187"/>
    </row>
    <row r="280" spans="1:14" ht="14.25" thickBot="1">
      <c r="A280" s="235"/>
      <c r="B280" s="166" t="s">
        <v>22</v>
      </c>
      <c r="C280" s="74"/>
      <c r="D280" s="74"/>
      <c r="E280" s="74"/>
      <c r="F280" s="16"/>
      <c r="G280" s="74"/>
      <c r="H280" s="74"/>
      <c r="I280" s="74"/>
      <c r="J280" s="74"/>
      <c r="K280" s="74"/>
      <c r="L280" s="74"/>
      <c r="M280" s="37"/>
      <c r="N280" s="187">
        <f>D280/D384*100</f>
        <v>0</v>
      </c>
    </row>
    <row r="281" spans="1:14" ht="14.25" thickBot="1">
      <c r="A281" s="235"/>
      <c r="B281" s="166" t="s">
        <v>23</v>
      </c>
      <c r="C281" s="74"/>
      <c r="D281" s="74"/>
      <c r="E281" s="74">
        <v>1.887E-3</v>
      </c>
      <c r="F281" s="16"/>
      <c r="G281" s="74"/>
      <c r="H281" s="74"/>
      <c r="I281" s="74"/>
      <c r="J281" s="74"/>
      <c r="K281" s="74"/>
      <c r="L281" s="74"/>
      <c r="M281" s="37"/>
      <c r="N281" s="187"/>
    </row>
    <row r="282" spans="1:14" ht="14.25" thickBot="1">
      <c r="A282" s="235"/>
      <c r="B282" s="166" t="s">
        <v>24</v>
      </c>
      <c r="C282" s="74">
        <v>8.9150999999999994E-2</v>
      </c>
      <c r="D282" s="74">
        <v>15.81</v>
      </c>
      <c r="E282" s="74">
        <v>0.235849</v>
      </c>
      <c r="F282" s="16">
        <f>(D282-E282)/E282*100</f>
        <v>6603.4416088259859</v>
      </c>
      <c r="G282" s="74">
        <v>3</v>
      </c>
      <c r="H282" s="74">
        <v>8419.4500000000007</v>
      </c>
      <c r="I282" s="74"/>
      <c r="J282" s="74"/>
      <c r="K282" s="74"/>
      <c r="L282" s="74"/>
      <c r="M282" s="37"/>
      <c r="N282" s="187">
        <f>D282/D386*100</f>
        <v>4.3481584736162882</v>
      </c>
    </row>
    <row r="283" spans="1:14" ht="14.25" thickBot="1">
      <c r="A283" s="235"/>
      <c r="B283" s="166" t="s">
        <v>25</v>
      </c>
      <c r="C283" s="75"/>
      <c r="D283" s="75"/>
      <c r="E283" s="75"/>
      <c r="F283" s="16"/>
      <c r="G283" s="75"/>
      <c r="H283" s="75"/>
      <c r="I283" s="75"/>
      <c r="J283" s="75"/>
      <c r="K283" s="75"/>
      <c r="L283" s="75"/>
      <c r="M283" s="37"/>
      <c r="N283" s="187"/>
    </row>
    <row r="284" spans="1:14" ht="14.25" thickBot="1">
      <c r="A284" s="235"/>
      <c r="B284" s="166" t="s">
        <v>26</v>
      </c>
      <c r="C284" s="74">
        <v>0.61670999999999998</v>
      </c>
      <c r="D284" s="74">
        <v>3.4074019999999998</v>
      </c>
      <c r="E284" s="74">
        <v>1.9722710000000001</v>
      </c>
      <c r="F284" s="16">
        <f>(D284-E284)/E284*100</f>
        <v>72.765405971086111</v>
      </c>
      <c r="G284" s="74">
        <v>241</v>
      </c>
      <c r="H284" s="74">
        <v>7992.19</v>
      </c>
      <c r="I284" s="74">
        <v>11</v>
      </c>
      <c r="J284" s="74">
        <v>0.144062</v>
      </c>
      <c r="K284" s="74">
        <v>2.6087359999999999</v>
      </c>
      <c r="L284" s="74">
        <v>3.8556349999999999</v>
      </c>
      <c r="M284" s="37">
        <f>(K284-L284)/L284*100</f>
        <v>-32.339653520107582</v>
      </c>
      <c r="N284" s="187">
        <f>D284/D388*100</f>
        <v>0.42490750464013893</v>
      </c>
    </row>
    <row r="285" spans="1:14" ht="14.25" thickBot="1">
      <c r="A285" s="235"/>
      <c r="B285" s="166" t="s">
        <v>27</v>
      </c>
      <c r="C285" s="37"/>
      <c r="D285" s="37"/>
      <c r="E285" s="37"/>
      <c r="F285" s="16"/>
      <c r="G285" s="37"/>
      <c r="H285" s="37"/>
      <c r="I285" s="37"/>
      <c r="J285" s="37"/>
      <c r="K285" s="37"/>
      <c r="L285" s="37"/>
      <c r="M285" s="37"/>
      <c r="N285" s="187"/>
    </row>
    <row r="286" spans="1:14" ht="14.25" thickBot="1">
      <c r="A286" s="235"/>
      <c r="B286" s="18" t="s">
        <v>28</v>
      </c>
      <c r="C286" s="40"/>
      <c r="D286" s="40"/>
      <c r="E286" s="40"/>
      <c r="F286" s="16"/>
      <c r="G286" s="40"/>
      <c r="H286" s="40"/>
      <c r="I286" s="40"/>
      <c r="J286" s="40"/>
      <c r="K286" s="40"/>
      <c r="L286" s="40"/>
      <c r="M286" s="37"/>
      <c r="N286" s="187"/>
    </row>
    <row r="287" spans="1:14" ht="14.25" thickBot="1">
      <c r="A287" s="235"/>
      <c r="B287" s="18" t="s">
        <v>29</v>
      </c>
      <c r="C287" s="40"/>
      <c r="D287" s="40"/>
      <c r="E287" s="40"/>
      <c r="F287" s="16"/>
      <c r="G287" s="40"/>
      <c r="H287" s="40"/>
      <c r="I287" s="40"/>
      <c r="J287" s="40"/>
      <c r="K287" s="40"/>
      <c r="L287" s="40"/>
      <c r="M287" s="37"/>
      <c r="N287" s="187"/>
    </row>
    <row r="288" spans="1:14" ht="14.25" thickBot="1">
      <c r="A288" s="235"/>
      <c r="B288" s="18" t="s">
        <v>30</v>
      </c>
      <c r="C288" s="40"/>
      <c r="D288" s="40"/>
      <c r="E288" s="40"/>
      <c r="F288" s="16"/>
      <c r="G288" s="40"/>
      <c r="H288" s="40"/>
      <c r="I288" s="40"/>
      <c r="J288" s="40"/>
      <c r="K288" s="40"/>
      <c r="L288" s="40"/>
      <c r="M288" s="37"/>
      <c r="N288" s="187"/>
    </row>
    <row r="289" spans="1:14" ht="14.25" thickBot="1">
      <c r="A289" s="236"/>
      <c r="B289" s="19" t="s">
        <v>31</v>
      </c>
      <c r="C289" s="20">
        <f t="shared" ref="C289:L289" si="69">C277+C279+C280+C281+C282+C283+C284+C285</f>
        <v>13.32856</v>
      </c>
      <c r="D289" s="20">
        <f t="shared" si="69"/>
        <v>61.294212000000002</v>
      </c>
      <c r="E289" s="20">
        <f t="shared" si="69"/>
        <v>63.329198000000005</v>
      </c>
      <c r="F289" s="21">
        <f t="shared" ref="F289:F295" si="70">(D289-E289)/E289*100</f>
        <v>-3.2133456040292869</v>
      </c>
      <c r="G289" s="20">
        <f t="shared" si="69"/>
        <v>576</v>
      </c>
      <c r="H289" s="20">
        <f t="shared" si="69"/>
        <v>51339.017269999997</v>
      </c>
      <c r="I289" s="20">
        <f t="shared" si="69"/>
        <v>55</v>
      </c>
      <c r="J289" s="20">
        <f t="shared" si="69"/>
        <v>0.53982699999999995</v>
      </c>
      <c r="K289" s="20">
        <f t="shared" si="69"/>
        <v>25.329488999999999</v>
      </c>
      <c r="L289" s="20">
        <f t="shared" si="69"/>
        <v>14.946102</v>
      </c>
      <c r="M289" s="20">
        <f t="shared" ref="M289:M292" si="71">(K289-L289)/L289*100</f>
        <v>69.472207536118773</v>
      </c>
      <c r="N289" s="188">
        <f>D289/D393*100</f>
        <v>0.78452442674328404</v>
      </c>
    </row>
    <row r="290" spans="1:14" ht="15" thickTop="1" thickBot="1">
      <c r="A290" s="232" t="s">
        <v>36</v>
      </c>
      <c r="B290" s="22" t="s">
        <v>19</v>
      </c>
      <c r="C290" s="38">
        <v>8.9865999999999993</v>
      </c>
      <c r="D290" s="38">
        <v>59.690800000000003</v>
      </c>
      <c r="E290" s="38">
        <v>94.5869</v>
      </c>
      <c r="F290" s="180">
        <f t="shared" si="70"/>
        <v>-36.893163852499654</v>
      </c>
      <c r="G290" s="37">
        <v>531</v>
      </c>
      <c r="H290" s="37">
        <v>45136.097900000001</v>
      </c>
      <c r="I290" s="39">
        <v>56</v>
      </c>
      <c r="J290" s="37">
        <v>1.2195</v>
      </c>
      <c r="K290" s="37">
        <v>24.8674</v>
      </c>
      <c r="L290" s="37">
        <v>104.1641</v>
      </c>
      <c r="M290" s="113">
        <f t="shared" si="71"/>
        <v>-76.126707762079263</v>
      </c>
      <c r="N290" s="189">
        <f t="shared" ref="N290:N295" si="72">D290/D381*100</f>
        <v>1.4897380746873679</v>
      </c>
    </row>
    <row r="291" spans="1:14" ht="14.25" thickBot="1">
      <c r="A291" s="235"/>
      <c r="B291" s="166" t="s">
        <v>20</v>
      </c>
      <c r="C291" s="37">
        <v>2.5459999999999998</v>
      </c>
      <c r="D291" s="37">
        <v>12.890599999999999</v>
      </c>
      <c r="E291" s="37">
        <v>32.021299999999997</v>
      </c>
      <c r="F291" s="16">
        <f t="shared" si="70"/>
        <v>-59.743670619244057</v>
      </c>
      <c r="G291" s="37">
        <v>144</v>
      </c>
      <c r="H291" s="37">
        <v>2880</v>
      </c>
      <c r="I291" s="39">
        <v>21</v>
      </c>
      <c r="J291" s="37">
        <v>0.32</v>
      </c>
      <c r="K291" s="37">
        <v>6.3174000000000001</v>
      </c>
      <c r="L291" s="37">
        <v>36.187399999999997</v>
      </c>
      <c r="M291" s="37">
        <f t="shared" si="71"/>
        <v>-82.54254243189618</v>
      </c>
      <c r="N291" s="187">
        <f t="shared" si="72"/>
        <v>1.3688130244085177</v>
      </c>
    </row>
    <row r="292" spans="1:14" ht="14.25" thickBot="1">
      <c r="A292" s="235"/>
      <c r="B292" s="166" t="s">
        <v>21</v>
      </c>
      <c r="C292" s="37">
        <v>0</v>
      </c>
      <c r="D292" s="37">
        <v>1.8109999999999999</v>
      </c>
      <c r="E292" s="37">
        <v>0</v>
      </c>
      <c r="F292" s="16" t="e">
        <f t="shared" si="70"/>
        <v>#DIV/0!</v>
      </c>
      <c r="G292" s="37">
        <v>1</v>
      </c>
      <c r="H292" s="37">
        <v>3199.5120000000002</v>
      </c>
      <c r="I292" s="39">
        <v>0</v>
      </c>
      <c r="J292" s="37">
        <v>0</v>
      </c>
      <c r="K292" s="37">
        <v>0</v>
      </c>
      <c r="L292" s="37">
        <v>0</v>
      </c>
      <c r="M292" s="37" t="e">
        <f t="shared" si="71"/>
        <v>#DIV/0!</v>
      </c>
      <c r="N292" s="187">
        <f t="shared" si="72"/>
        <v>0.28100150282427688</v>
      </c>
    </row>
    <row r="293" spans="1:14" ht="14.25" thickBot="1">
      <c r="A293" s="235"/>
      <c r="B293" s="166" t="s">
        <v>22</v>
      </c>
      <c r="C293" s="37">
        <v>9.7000000000000003E-3</v>
      </c>
      <c r="D293" s="37">
        <v>0.87039999999999995</v>
      </c>
      <c r="E293" s="37">
        <v>2.0748000000000002</v>
      </c>
      <c r="F293" s="16">
        <f t="shared" si="70"/>
        <v>-58.048968575284363</v>
      </c>
      <c r="G293" s="37">
        <v>92</v>
      </c>
      <c r="H293" s="37">
        <v>7634.7</v>
      </c>
      <c r="I293" s="39">
        <v>0</v>
      </c>
      <c r="J293" s="37">
        <v>0</v>
      </c>
      <c r="K293" s="37">
        <v>0</v>
      </c>
      <c r="L293" s="37">
        <v>0</v>
      </c>
      <c r="M293" s="37"/>
      <c r="N293" s="187">
        <f t="shared" si="72"/>
        <v>1.325587883529743</v>
      </c>
    </row>
    <row r="294" spans="1:14" ht="14.25" thickBot="1">
      <c r="A294" s="235"/>
      <c r="B294" s="166" t="s">
        <v>23</v>
      </c>
      <c r="C294" s="37">
        <v>0.86460000000000004</v>
      </c>
      <c r="D294" s="37">
        <v>8.8989999999999991</v>
      </c>
      <c r="E294" s="37">
        <v>5.5754999999999999</v>
      </c>
      <c r="F294" s="16">
        <f t="shared" si="70"/>
        <v>59.609003676800278</v>
      </c>
      <c r="G294" s="37">
        <v>114</v>
      </c>
      <c r="H294" s="37">
        <v>83163</v>
      </c>
      <c r="I294" s="39">
        <v>0</v>
      </c>
      <c r="J294" s="37">
        <v>0</v>
      </c>
      <c r="K294" s="37">
        <v>0</v>
      </c>
      <c r="L294" s="37">
        <v>0</v>
      </c>
      <c r="M294" s="37"/>
      <c r="N294" s="187">
        <f t="shared" si="72"/>
        <v>46.948371668612339</v>
      </c>
    </row>
    <row r="295" spans="1:14" ht="14.25" thickBot="1">
      <c r="A295" s="235"/>
      <c r="B295" s="166" t="s">
        <v>24</v>
      </c>
      <c r="C295" s="37">
        <v>0.66039999999999999</v>
      </c>
      <c r="D295" s="37">
        <v>5.8962000000000003</v>
      </c>
      <c r="E295" s="37">
        <v>2.4607000000000001</v>
      </c>
      <c r="F295" s="16">
        <f t="shared" si="70"/>
        <v>139.61474377209737</v>
      </c>
      <c r="G295" s="37">
        <v>26</v>
      </c>
      <c r="H295" s="37">
        <v>3361.9522999999999</v>
      </c>
      <c r="I295" s="39">
        <v>0</v>
      </c>
      <c r="J295" s="37">
        <v>0</v>
      </c>
      <c r="K295" s="37">
        <v>0</v>
      </c>
      <c r="L295" s="37">
        <v>0</v>
      </c>
      <c r="M295" s="37"/>
      <c r="N295" s="187">
        <f t="shared" si="72"/>
        <v>1.621607336631016</v>
      </c>
    </row>
    <row r="296" spans="1:14" ht="14.25" thickBot="1">
      <c r="A296" s="235"/>
      <c r="B296" s="166" t="s">
        <v>25</v>
      </c>
      <c r="C296" s="39">
        <v>0</v>
      </c>
      <c r="D296" s="39">
        <v>0</v>
      </c>
      <c r="E296" s="37">
        <v>0</v>
      </c>
      <c r="F296" s="16"/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7">
        <v>0</v>
      </c>
      <c r="M296" s="37"/>
      <c r="N296" s="187"/>
    </row>
    <row r="297" spans="1:14" ht="14.25" thickBot="1">
      <c r="A297" s="235"/>
      <c r="B297" s="166" t="s">
        <v>26</v>
      </c>
      <c r="C297" s="37">
        <v>11.703200000000001</v>
      </c>
      <c r="D297" s="37">
        <v>70.378200000000007</v>
      </c>
      <c r="E297" s="37">
        <v>61.018999999999998</v>
      </c>
      <c r="F297" s="16">
        <f>(D297-E297)/E297*100</f>
        <v>15.338173355839999</v>
      </c>
      <c r="G297" s="37">
        <v>404</v>
      </c>
      <c r="H297" s="37">
        <v>159337.25</v>
      </c>
      <c r="I297" s="39">
        <v>66</v>
      </c>
      <c r="J297" s="37">
        <v>2.5701000000000001</v>
      </c>
      <c r="K297" s="37">
        <v>23.331399999999999</v>
      </c>
      <c r="L297" s="37">
        <v>53.3123</v>
      </c>
      <c r="M297" s="37">
        <f>(K297-L297)/L297*100</f>
        <v>-56.236365716729544</v>
      </c>
      <c r="N297" s="187">
        <f>D297/D388*100</f>
        <v>8.7762539738676644</v>
      </c>
    </row>
    <row r="298" spans="1:14" ht="14.25" thickBot="1">
      <c r="A298" s="235"/>
      <c r="B298" s="166" t="s">
        <v>27</v>
      </c>
      <c r="C298" s="37">
        <v>0</v>
      </c>
      <c r="D298" s="37">
        <v>0</v>
      </c>
      <c r="E298" s="37">
        <v>0</v>
      </c>
      <c r="F298" s="16"/>
      <c r="G298" s="37">
        <v>0</v>
      </c>
      <c r="H298" s="37">
        <v>0</v>
      </c>
      <c r="I298" s="39">
        <v>0</v>
      </c>
      <c r="J298" s="37">
        <v>0</v>
      </c>
      <c r="K298" s="37">
        <v>0</v>
      </c>
      <c r="L298" s="37">
        <v>0</v>
      </c>
      <c r="M298" s="37"/>
      <c r="N298" s="187">
        <f>D298/D389*100</f>
        <v>0</v>
      </c>
    </row>
    <row r="299" spans="1:14" ht="14.25" thickBot="1">
      <c r="A299" s="235"/>
      <c r="B299" s="18" t="s">
        <v>28</v>
      </c>
      <c r="C299" s="40">
        <v>0</v>
      </c>
      <c r="D299" s="40">
        <v>0</v>
      </c>
      <c r="E299" s="40">
        <v>0</v>
      </c>
      <c r="F299" s="16"/>
      <c r="G299" s="40">
        <v>0</v>
      </c>
      <c r="H299" s="40">
        <v>0</v>
      </c>
      <c r="I299" s="39">
        <v>0</v>
      </c>
      <c r="J299" s="37">
        <v>0</v>
      </c>
      <c r="K299" s="37">
        <v>0</v>
      </c>
      <c r="L299" s="40">
        <v>0</v>
      </c>
      <c r="M299" s="37"/>
      <c r="N299" s="187"/>
    </row>
    <row r="300" spans="1:14" ht="14.25" thickBot="1">
      <c r="A300" s="235"/>
      <c r="B300" s="18" t="s">
        <v>29</v>
      </c>
      <c r="C300" s="47">
        <v>0</v>
      </c>
      <c r="D300" s="47">
        <v>0</v>
      </c>
      <c r="E300" s="47">
        <v>0</v>
      </c>
      <c r="F300" s="16"/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37"/>
      <c r="N300" s="187"/>
    </row>
    <row r="301" spans="1:14" ht="14.25" thickBot="1">
      <c r="A301" s="235"/>
      <c r="B301" s="18" t="s">
        <v>30</v>
      </c>
      <c r="C301" s="40">
        <v>0</v>
      </c>
      <c r="D301" s="40">
        <v>0</v>
      </c>
      <c r="E301" s="40">
        <v>0</v>
      </c>
      <c r="F301" s="16"/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37"/>
      <c r="N301" s="187"/>
    </row>
    <row r="302" spans="1:14" ht="14.25" thickBot="1">
      <c r="A302" s="236"/>
      <c r="B302" s="19" t="s">
        <v>31</v>
      </c>
      <c r="C302" s="20">
        <f t="shared" ref="C302:L302" si="73">C290+C292+C293+C294+C295+C296+C297+C298</f>
        <v>22.224499999999999</v>
      </c>
      <c r="D302" s="20">
        <f t="shared" si="73"/>
        <v>147.54559999999998</v>
      </c>
      <c r="E302" s="20">
        <f t="shared" si="73"/>
        <v>165.71690000000001</v>
      </c>
      <c r="F302" s="21">
        <f>(D302-E302)/E302*100</f>
        <v>-10.965266668637916</v>
      </c>
      <c r="G302" s="20">
        <f t="shared" si="73"/>
        <v>1168</v>
      </c>
      <c r="H302" s="20">
        <f t="shared" si="73"/>
        <v>301832.5122</v>
      </c>
      <c r="I302" s="20">
        <f t="shared" si="73"/>
        <v>122</v>
      </c>
      <c r="J302" s="20">
        <f t="shared" si="73"/>
        <v>3.7896000000000001</v>
      </c>
      <c r="K302" s="20">
        <f t="shared" si="73"/>
        <v>48.198799999999999</v>
      </c>
      <c r="L302" s="20">
        <f t="shared" si="73"/>
        <v>157.47640000000001</v>
      </c>
      <c r="M302" s="20">
        <f t="shared" ref="M302:M304" si="74">(K302-L302)/L302*100</f>
        <v>-69.393001110007589</v>
      </c>
      <c r="N302" s="188">
        <f>D302/D393*100</f>
        <v>1.8884838140752001</v>
      </c>
    </row>
    <row r="303" spans="1:14" ht="14.25" thickTop="1">
      <c r="A303" s="233" t="s">
        <v>92</v>
      </c>
      <c r="B303" s="166" t="s">
        <v>19</v>
      </c>
      <c r="C303" s="33">
        <v>10.603814999999999</v>
      </c>
      <c r="D303" s="33">
        <v>26.989528000000004</v>
      </c>
      <c r="E303" s="33">
        <v>33.768343000000002</v>
      </c>
      <c r="F303" s="16">
        <f>(D303-E303)/E303*100</f>
        <v>-20.074467379107105</v>
      </c>
      <c r="G303" s="33">
        <v>174</v>
      </c>
      <c r="H303" s="33">
        <v>14120.34554</v>
      </c>
      <c r="I303" s="33">
        <v>67</v>
      </c>
      <c r="J303" s="33">
        <v>8.6555</v>
      </c>
      <c r="K303" s="33">
        <v>28.026299999999999</v>
      </c>
      <c r="L303" s="33">
        <v>0.67083900000000007</v>
      </c>
      <c r="M303" s="37">
        <f t="shared" si="74"/>
        <v>4077.7982496545364</v>
      </c>
      <c r="N303" s="187">
        <f>D303/D381*100</f>
        <v>0.67359337585424905</v>
      </c>
    </row>
    <row r="304" spans="1:14">
      <c r="A304" s="233"/>
      <c r="B304" s="166" t="s">
        <v>20</v>
      </c>
      <c r="C304" s="33">
        <v>1.3141559999999999</v>
      </c>
      <c r="D304" s="33">
        <v>5.4641720000000005</v>
      </c>
      <c r="E304" s="33">
        <v>12.500964</v>
      </c>
      <c r="F304" s="16">
        <f>(D304-E304)/E304*100</f>
        <v>-56.289994915592104</v>
      </c>
      <c r="G304" s="33">
        <v>59</v>
      </c>
      <c r="H304" s="33">
        <v>1180</v>
      </c>
      <c r="I304" s="33">
        <v>34</v>
      </c>
      <c r="J304" s="33">
        <v>0.54099999999999993</v>
      </c>
      <c r="K304" s="33">
        <v>3.617899</v>
      </c>
      <c r="L304" s="33">
        <v>0.40683900000000001</v>
      </c>
      <c r="M304" s="37">
        <f t="shared" si="74"/>
        <v>789.27044850665743</v>
      </c>
      <c r="N304" s="187">
        <f>D304/D382*100</f>
        <v>0.58022355834548744</v>
      </c>
    </row>
    <row r="305" spans="1:14">
      <c r="A305" s="233"/>
      <c r="B305" s="166" t="s">
        <v>21</v>
      </c>
      <c r="C305" s="33">
        <v>0</v>
      </c>
      <c r="D305" s="33">
        <v>1.1320749999999999</v>
      </c>
      <c r="E305" s="33">
        <v>0</v>
      </c>
      <c r="F305" s="16"/>
      <c r="G305" s="33">
        <v>1</v>
      </c>
      <c r="H305" s="33">
        <v>1500</v>
      </c>
      <c r="I305" s="33"/>
      <c r="J305" s="33"/>
      <c r="K305" s="33"/>
      <c r="L305" s="37"/>
      <c r="M305" s="37"/>
      <c r="N305" s="187"/>
    </row>
    <row r="306" spans="1:14">
      <c r="A306" s="233"/>
      <c r="B306" s="166" t="s">
        <v>22</v>
      </c>
      <c r="C306" s="33"/>
      <c r="D306" s="33">
        <v>0</v>
      </c>
      <c r="E306" s="33"/>
      <c r="F306" s="16"/>
      <c r="G306" s="33"/>
      <c r="H306" s="33">
        <v>0</v>
      </c>
      <c r="I306" s="33"/>
      <c r="J306" s="33"/>
      <c r="K306" s="33"/>
      <c r="L306" s="37"/>
      <c r="M306" s="37"/>
      <c r="N306" s="187"/>
    </row>
    <row r="307" spans="1:14">
      <c r="A307" s="233"/>
      <c r="B307" s="166" t="s">
        <v>23</v>
      </c>
      <c r="C307" s="33"/>
      <c r="D307" s="33"/>
      <c r="E307" s="33"/>
      <c r="F307" s="16"/>
      <c r="G307" s="33">
        <v>0</v>
      </c>
      <c r="H307" s="33">
        <v>0</v>
      </c>
      <c r="I307" s="33"/>
      <c r="J307" s="33"/>
      <c r="K307" s="33"/>
      <c r="L307" s="37"/>
      <c r="M307" s="37"/>
      <c r="N307" s="187"/>
    </row>
    <row r="308" spans="1:14">
      <c r="A308" s="233"/>
      <c r="B308" s="166" t="s">
        <v>24</v>
      </c>
      <c r="C308" s="33">
        <v>0.36278299999999997</v>
      </c>
      <c r="D308" s="33">
        <v>6.7835369999999999</v>
      </c>
      <c r="E308" s="33">
        <v>7.163107000000001</v>
      </c>
      <c r="F308" s="16"/>
      <c r="G308" s="33">
        <v>11</v>
      </c>
      <c r="H308" s="33">
        <v>23120</v>
      </c>
      <c r="I308" s="33"/>
      <c r="J308" s="33">
        <v>0</v>
      </c>
      <c r="K308" s="33">
        <v>2.8376700000000001</v>
      </c>
      <c r="L308" s="37">
        <v>0</v>
      </c>
      <c r="M308" s="37"/>
      <c r="N308" s="187">
        <f>D308/D386*100</f>
        <v>1.8656479372321073</v>
      </c>
    </row>
    <row r="309" spans="1:14">
      <c r="A309" s="233"/>
      <c r="B309" s="166" t="s">
        <v>25</v>
      </c>
      <c r="C309" s="33"/>
      <c r="D309" s="33"/>
      <c r="E309" s="33"/>
      <c r="F309" s="16"/>
      <c r="G309" s="33"/>
      <c r="H309" s="33"/>
      <c r="I309" s="33"/>
      <c r="J309" s="33"/>
      <c r="K309" s="33"/>
      <c r="L309" s="33"/>
      <c r="M309" s="37"/>
      <c r="N309" s="187"/>
    </row>
    <row r="310" spans="1:14">
      <c r="A310" s="233"/>
      <c r="B310" s="166" t="s">
        <v>26</v>
      </c>
      <c r="C310" s="33">
        <v>0.80938299999999996</v>
      </c>
      <c r="D310" s="33">
        <v>9.4607799999999997</v>
      </c>
      <c r="E310" s="33">
        <v>0.47021199999999996</v>
      </c>
      <c r="F310" s="16">
        <f>(D310-E310)/E310*100</f>
        <v>1912.0243634786011</v>
      </c>
      <c r="G310" s="33">
        <v>40</v>
      </c>
      <c r="H310" s="33">
        <v>11457.72</v>
      </c>
      <c r="I310" s="33"/>
      <c r="J310" s="33"/>
      <c r="K310" s="33"/>
      <c r="L310" s="37"/>
      <c r="M310" s="37"/>
      <c r="N310" s="187">
        <f>D310/D388*100</f>
        <v>1.1797716916728151</v>
      </c>
    </row>
    <row r="311" spans="1:14">
      <c r="A311" s="233"/>
      <c r="B311" s="166" t="s">
        <v>27</v>
      </c>
      <c r="C311" s="33"/>
      <c r="D311" s="33"/>
      <c r="E311" s="33"/>
      <c r="F311" s="16"/>
      <c r="G311" s="33"/>
      <c r="H311" s="33"/>
      <c r="I311" s="33"/>
      <c r="J311" s="33"/>
      <c r="K311" s="33"/>
      <c r="L311" s="37"/>
      <c r="M311" s="37"/>
      <c r="N311" s="187"/>
    </row>
    <row r="312" spans="1:14">
      <c r="A312" s="233"/>
      <c r="B312" s="18" t="s">
        <v>28</v>
      </c>
      <c r="C312" s="37"/>
      <c r="D312" s="37"/>
      <c r="E312" s="37"/>
      <c r="F312" s="16"/>
      <c r="G312" s="33"/>
      <c r="H312" s="33"/>
      <c r="I312" s="33"/>
      <c r="J312" s="33"/>
      <c r="K312" s="33"/>
      <c r="L312" s="40"/>
      <c r="M312" s="37"/>
      <c r="N312" s="187"/>
    </row>
    <row r="313" spans="1:14">
      <c r="A313" s="233"/>
      <c r="B313" s="18" t="s">
        <v>29</v>
      </c>
      <c r="C313" s="37"/>
      <c r="D313" s="37"/>
      <c r="E313" s="37"/>
      <c r="F313" s="16"/>
      <c r="G313" s="37"/>
      <c r="H313" s="37"/>
      <c r="I313" s="37"/>
      <c r="J313" s="37"/>
      <c r="K313" s="37"/>
      <c r="L313" s="37"/>
      <c r="M313" s="37"/>
      <c r="N313" s="187"/>
    </row>
    <row r="314" spans="1:14">
      <c r="A314" s="233"/>
      <c r="B314" s="18" t="s">
        <v>30</v>
      </c>
      <c r="C314" s="37"/>
      <c r="D314" s="37"/>
      <c r="E314" s="37"/>
      <c r="F314" s="16"/>
      <c r="G314" s="37"/>
      <c r="H314" s="37"/>
      <c r="I314" s="37"/>
      <c r="J314" s="37"/>
      <c r="K314" s="37"/>
      <c r="L314" s="37"/>
      <c r="M314" s="37"/>
      <c r="N314" s="187"/>
    </row>
    <row r="315" spans="1:14" ht="14.25" thickBot="1">
      <c r="A315" s="234"/>
      <c r="B315" s="19" t="s">
        <v>31</v>
      </c>
      <c r="C315" s="20">
        <f t="shared" ref="C315:L315" si="75">C303+C305+C306+C307+C308+C309+C310+C311</f>
        <v>11.775981</v>
      </c>
      <c r="D315" s="20">
        <f t="shared" si="75"/>
        <v>44.365920000000003</v>
      </c>
      <c r="E315" s="20">
        <f t="shared" si="75"/>
        <v>41.401662000000002</v>
      </c>
      <c r="F315" s="21">
        <f>(D315-E315)/E315*100</f>
        <v>7.1597560503730522</v>
      </c>
      <c r="G315" s="20">
        <f t="shared" si="75"/>
        <v>226</v>
      </c>
      <c r="H315" s="20">
        <f t="shared" si="75"/>
        <v>50198.065540000003</v>
      </c>
      <c r="I315" s="20">
        <f t="shared" si="75"/>
        <v>67</v>
      </c>
      <c r="J315" s="20">
        <f t="shared" si="75"/>
        <v>8.6555</v>
      </c>
      <c r="K315" s="20">
        <f t="shared" si="75"/>
        <v>30.863969999999998</v>
      </c>
      <c r="L315" s="20">
        <f t="shared" si="75"/>
        <v>0.67083900000000007</v>
      </c>
      <c r="M315" s="20">
        <f t="shared" ref="M315:M317" si="76">(K315-L315)/L315*100</f>
        <v>4500.8013845348878</v>
      </c>
      <c r="N315" s="188">
        <f>D315/D393*100</f>
        <v>0.56785374702163405</v>
      </c>
    </row>
    <row r="316" spans="1:14" ht="14.25" thickTop="1">
      <c r="A316" s="233" t="s">
        <v>40</v>
      </c>
      <c r="B316" s="166" t="s">
        <v>19</v>
      </c>
      <c r="C316" s="34">
        <v>59.896634999999996</v>
      </c>
      <c r="D316" s="34">
        <v>358.07754</v>
      </c>
      <c r="E316" s="34">
        <v>488.40015399999999</v>
      </c>
      <c r="F316" s="181">
        <f>(D316-E316)/E316*100</f>
        <v>-26.68357348634251</v>
      </c>
      <c r="G316" s="34">
        <v>2433</v>
      </c>
      <c r="H316" s="34">
        <v>179992.56476800001</v>
      </c>
      <c r="I316" s="36">
        <v>321</v>
      </c>
      <c r="J316" s="34">
        <v>20</v>
      </c>
      <c r="K316" s="34">
        <v>121.96</v>
      </c>
      <c r="L316" s="34">
        <v>162.19999999999999</v>
      </c>
      <c r="M316" s="37">
        <f t="shared" si="76"/>
        <v>-24.808877928483351</v>
      </c>
      <c r="N316" s="187">
        <f>D316/D381*100</f>
        <v>8.9367498011148943</v>
      </c>
    </row>
    <row r="317" spans="1:14">
      <c r="A317" s="233"/>
      <c r="B317" s="166" t="s">
        <v>20</v>
      </c>
      <c r="C317" s="34">
        <v>15.408899999999999</v>
      </c>
      <c r="D317" s="34">
        <v>93.750100000000003</v>
      </c>
      <c r="E317" s="34">
        <v>111.9554</v>
      </c>
      <c r="F317" s="16">
        <f>(D317-E317)/E317*100</f>
        <v>-16.261207588021655</v>
      </c>
      <c r="G317" s="34">
        <v>1076</v>
      </c>
      <c r="H317" s="34">
        <v>21535.599999999999</v>
      </c>
      <c r="I317" s="36">
        <v>143</v>
      </c>
      <c r="J317" s="34">
        <v>12.63</v>
      </c>
      <c r="K317" s="34">
        <v>35.090000000000003</v>
      </c>
      <c r="L317" s="34">
        <v>42.08</v>
      </c>
      <c r="M317" s="37">
        <f t="shared" si="76"/>
        <v>-16.611216730038013</v>
      </c>
      <c r="N317" s="187">
        <f>D317/D382*100</f>
        <v>9.955033739282964</v>
      </c>
    </row>
    <row r="318" spans="1:14">
      <c r="A318" s="233"/>
      <c r="B318" s="166" t="s">
        <v>21</v>
      </c>
      <c r="C318" s="34">
        <v>0</v>
      </c>
      <c r="D318" s="34">
        <v>5.453773</v>
      </c>
      <c r="E318" s="34">
        <v>9.9362259999999996</v>
      </c>
      <c r="F318" s="16">
        <f>(D318-E318)/E318*100</f>
        <v>-45.112228727486666</v>
      </c>
      <c r="G318" s="34">
        <v>17</v>
      </c>
      <c r="H318" s="34">
        <v>22850</v>
      </c>
      <c r="I318" s="36"/>
      <c r="J318" s="34"/>
      <c r="K318" s="34"/>
      <c r="L318" s="34"/>
      <c r="M318" s="37"/>
      <c r="N318" s="187">
        <f>D318/D383*100</f>
        <v>0.8462277244961155</v>
      </c>
    </row>
    <row r="319" spans="1:14">
      <c r="A319" s="233"/>
      <c r="B319" s="166" t="s">
        <v>22</v>
      </c>
      <c r="C319" s="34">
        <v>4.5404499999999999</v>
      </c>
      <c r="D319" s="34">
        <v>20.111806000000001</v>
      </c>
      <c r="E319" s="34">
        <v>7.1125050000000005</v>
      </c>
      <c r="F319" s="16">
        <f>(D319-E319)/E319*100</f>
        <v>182.76684515511764</v>
      </c>
      <c r="G319" s="34">
        <v>509</v>
      </c>
      <c r="H319" s="34">
        <v>27319.040000000001</v>
      </c>
      <c r="I319" s="36">
        <v>20</v>
      </c>
      <c r="J319" s="34">
        <v>0.44</v>
      </c>
      <c r="K319" s="34">
        <v>2.84</v>
      </c>
      <c r="L319" s="34">
        <v>1.0900000000000001</v>
      </c>
      <c r="M319" s="37">
        <f>(K319-L319)/L319*100</f>
        <v>160.55045871559631</v>
      </c>
      <c r="N319" s="187">
        <f>D319/D384*100</f>
        <v>30.629556927275718</v>
      </c>
    </row>
    <row r="320" spans="1:14">
      <c r="A320" s="233"/>
      <c r="B320" s="166" t="s">
        <v>23</v>
      </c>
      <c r="C320" s="34">
        <v>0.90566399999999991</v>
      </c>
      <c r="D320" s="34">
        <v>3.7358639999999999</v>
      </c>
      <c r="E320" s="34">
        <v>0</v>
      </c>
      <c r="F320" s="16"/>
      <c r="G320" s="34">
        <v>33</v>
      </c>
      <c r="H320" s="34">
        <v>33003.96</v>
      </c>
      <c r="I320" s="36"/>
      <c r="J320" s="34"/>
      <c r="K320" s="34"/>
      <c r="L320" s="34"/>
      <c r="M320" s="37"/>
      <c r="N320" s="187"/>
    </row>
    <row r="321" spans="1:14">
      <c r="A321" s="233"/>
      <c r="B321" s="166" t="s">
        <v>24</v>
      </c>
      <c r="C321" s="34">
        <v>5.3519449999999997</v>
      </c>
      <c r="D321" s="34">
        <v>22.567388000000001</v>
      </c>
      <c r="E321" s="34">
        <v>41.488085999999996</v>
      </c>
      <c r="F321" s="16">
        <f>(D321-E321)/E321*100</f>
        <v>-45.60513589371174</v>
      </c>
      <c r="G321" s="34">
        <v>21</v>
      </c>
      <c r="H321" s="34">
        <v>16938</v>
      </c>
      <c r="I321" s="36">
        <v>2</v>
      </c>
      <c r="J321" s="34"/>
      <c r="K321" s="34">
        <v>0.97</v>
      </c>
      <c r="L321" s="34">
        <v>0.21</v>
      </c>
      <c r="M321" s="37"/>
      <c r="N321" s="187">
        <f>D321/D386*100</f>
        <v>6.2066147602521538</v>
      </c>
    </row>
    <row r="322" spans="1:14">
      <c r="A322" s="233"/>
      <c r="B322" s="166" t="s">
        <v>25</v>
      </c>
      <c r="C322" s="34">
        <v>0</v>
      </c>
      <c r="D322" s="34">
        <v>16.524000000000001</v>
      </c>
      <c r="E322" s="34">
        <v>51.414999999999999</v>
      </c>
      <c r="F322" s="16"/>
      <c r="G322" s="34">
        <v>2</v>
      </c>
      <c r="H322" s="34">
        <v>826.2</v>
      </c>
      <c r="I322" s="36"/>
      <c r="J322" s="34"/>
      <c r="K322" s="34"/>
      <c r="L322" s="34"/>
      <c r="M322" s="37"/>
      <c r="N322" s="187">
        <f>D322/D387*100</f>
        <v>0.87033778839815079</v>
      </c>
    </row>
    <row r="323" spans="1:14">
      <c r="A323" s="233"/>
      <c r="B323" s="166" t="s">
        <v>26</v>
      </c>
      <c r="C323" s="34">
        <v>5.7646480000000002</v>
      </c>
      <c r="D323" s="34">
        <v>34.246923000000002</v>
      </c>
      <c r="E323" s="34">
        <v>23.028191</v>
      </c>
      <c r="F323" s="16">
        <f>(D323-E323)/E323*100</f>
        <v>48.71738296768514</v>
      </c>
      <c r="G323" s="34">
        <v>870</v>
      </c>
      <c r="H323" s="34">
        <v>76449.5</v>
      </c>
      <c r="I323" s="36">
        <v>7</v>
      </c>
      <c r="J323" s="34"/>
      <c r="K323" s="34">
        <v>29.11</v>
      </c>
      <c r="L323" s="34">
        <v>52.87</v>
      </c>
      <c r="M323" s="37">
        <f>(K323-L323)/L323*100</f>
        <v>-44.940419897862682</v>
      </c>
      <c r="N323" s="187">
        <f>D323/D388*100</f>
        <v>4.2706362775900768</v>
      </c>
    </row>
    <row r="324" spans="1:14">
      <c r="A324" s="233"/>
      <c r="B324" s="166" t="s">
        <v>27</v>
      </c>
      <c r="C324" s="34">
        <v>0</v>
      </c>
      <c r="D324" s="34">
        <v>8.6414999999999992E-2</v>
      </c>
      <c r="E324" s="36">
        <v>4.8344999999999999E-2</v>
      </c>
      <c r="F324" s="16">
        <f>(D324-E324)/E324*100</f>
        <v>78.746509463232996</v>
      </c>
      <c r="G324" s="34">
        <v>2</v>
      </c>
      <c r="H324" s="34">
        <v>138.5</v>
      </c>
      <c r="I324" s="36">
        <v>2</v>
      </c>
      <c r="J324" s="36"/>
      <c r="K324" s="36">
        <v>0.06</v>
      </c>
      <c r="L324" s="36">
        <v>0.94</v>
      </c>
      <c r="M324" s="37"/>
      <c r="N324" s="187">
        <f>D324/D389*100</f>
        <v>0.66851482023438047</v>
      </c>
    </row>
    <row r="325" spans="1:14">
      <c r="A325" s="233"/>
      <c r="B325" s="18" t="s">
        <v>28</v>
      </c>
      <c r="C325" s="34">
        <v>0</v>
      </c>
      <c r="D325" s="34">
        <v>0</v>
      </c>
      <c r="E325" s="34">
        <v>0</v>
      </c>
      <c r="F325" s="16"/>
      <c r="G325" s="34">
        <v>0</v>
      </c>
      <c r="H325" s="34">
        <v>0</v>
      </c>
      <c r="I325" s="34"/>
      <c r="J325" s="34"/>
      <c r="K325" s="34"/>
      <c r="L325" s="34"/>
      <c r="M325" s="37"/>
      <c r="N325" s="187"/>
    </row>
    <row r="326" spans="1:14">
      <c r="A326" s="233"/>
      <c r="B326" s="18" t="s">
        <v>29</v>
      </c>
      <c r="C326" s="37">
        <v>0</v>
      </c>
      <c r="D326" s="37">
        <v>0</v>
      </c>
      <c r="E326" s="37">
        <v>0</v>
      </c>
      <c r="F326" s="16"/>
      <c r="G326" s="34">
        <v>0</v>
      </c>
      <c r="H326" s="34">
        <v>0</v>
      </c>
      <c r="I326" s="34"/>
      <c r="J326" s="34"/>
      <c r="K326" s="34"/>
      <c r="L326" s="34"/>
      <c r="M326" s="37"/>
      <c r="N326" s="187"/>
    </row>
    <row r="327" spans="1:14">
      <c r="A327" s="233"/>
      <c r="B327" s="18" t="s">
        <v>30</v>
      </c>
      <c r="C327" s="37">
        <v>0</v>
      </c>
      <c r="D327" s="37">
        <v>0</v>
      </c>
      <c r="E327" s="37">
        <v>0</v>
      </c>
      <c r="F327" s="16"/>
      <c r="G327" s="37">
        <v>0</v>
      </c>
      <c r="H327" s="37">
        <v>0</v>
      </c>
      <c r="I327" s="37"/>
      <c r="J327" s="37"/>
      <c r="K327" s="37"/>
      <c r="L327" s="37"/>
      <c r="M327" s="37"/>
      <c r="N327" s="187"/>
    </row>
    <row r="328" spans="1:14" ht="14.25" thickBot="1">
      <c r="A328" s="234"/>
      <c r="B328" s="19" t="s">
        <v>31</v>
      </c>
      <c r="C328" s="20">
        <f t="shared" ref="C328:L328" si="77">C316+C318+C319+C320+C321+C322+C323+C324</f>
        <v>76.459341999999992</v>
      </c>
      <c r="D328" s="20">
        <f t="shared" si="77"/>
        <v>460.80370899999997</v>
      </c>
      <c r="E328" s="20">
        <f t="shared" si="77"/>
        <v>621.42850699999997</v>
      </c>
      <c r="F328" s="21">
        <f>(D328-E328)/E328*100</f>
        <v>-25.84767132351719</v>
      </c>
      <c r="G328" s="20">
        <f t="shared" si="77"/>
        <v>3887</v>
      </c>
      <c r="H328" s="20">
        <f t="shared" si="77"/>
        <v>357517.76476800005</v>
      </c>
      <c r="I328" s="20">
        <f t="shared" si="77"/>
        <v>352</v>
      </c>
      <c r="J328" s="20">
        <f t="shared" si="77"/>
        <v>20.440000000000001</v>
      </c>
      <c r="K328" s="20">
        <f t="shared" si="77"/>
        <v>154.94</v>
      </c>
      <c r="L328" s="20">
        <f t="shared" si="77"/>
        <v>217.31</v>
      </c>
      <c r="M328" s="20">
        <f t="shared" ref="M328:M330" si="78">(K328-L328)/L328*100</f>
        <v>-28.700934149371864</v>
      </c>
      <c r="N328" s="188">
        <f>D328/D393*100</f>
        <v>5.8979755811919752</v>
      </c>
    </row>
    <row r="329" spans="1:14" ht="14.25" thickTop="1">
      <c r="A329" s="233" t="s">
        <v>41</v>
      </c>
      <c r="B329" s="166" t="s">
        <v>19</v>
      </c>
      <c r="C329" s="77">
        <v>28.43</v>
      </c>
      <c r="D329" s="110">
        <v>92.98</v>
      </c>
      <c r="E329" s="110">
        <v>145.27000000000001</v>
      </c>
      <c r="F329" s="180">
        <f>(D329-E329)/E329*100</f>
        <v>-35.995043711709236</v>
      </c>
      <c r="G329" s="78">
        <v>846</v>
      </c>
      <c r="H329" s="78">
        <v>49122</v>
      </c>
      <c r="I329" s="78">
        <v>109</v>
      </c>
      <c r="J329" s="78">
        <v>10.8</v>
      </c>
      <c r="K329" s="111">
        <v>35.76</v>
      </c>
      <c r="L329" s="111">
        <v>33.979999999999997</v>
      </c>
      <c r="M329" s="40">
        <f t="shared" si="78"/>
        <v>5.2383755150088325</v>
      </c>
      <c r="N329" s="187">
        <f>D329/D381*100</f>
        <v>2.3205560351751271</v>
      </c>
    </row>
    <row r="330" spans="1:14">
      <c r="A330" s="233"/>
      <c r="B330" s="166" t="s">
        <v>20</v>
      </c>
      <c r="C330" s="78">
        <v>12.96</v>
      </c>
      <c r="D330" s="111">
        <v>33.58</v>
      </c>
      <c r="E330" s="111">
        <v>61.58</v>
      </c>
      <c r="F330" s="183">
        <f>(D330-E330)/E330*100</f>
        <v>-45.469308216953557</v>
      </c>
      <c r="G330" s="78">
        <v>453</v>
      </c>
      <c r="H330" s="78">
        <v>9060</v>
      </c>
      <c r="I330" s="78">
        <v>52</v>
      </c>
      <c r="J330" s="78">
        <v>1.42</v>
      </c>
      <c r="K330" s="111">
        <v>3.86</v>
      </c>
      <c r="L330" s="111">
        <v>5.64</v>
      </c>
      <c r="M330" s="37">
        <f t="shared" si="78"/>
        <v>-31.560283687943258</v>
      </c>
      <c r="N330" s="187">
        <f>D330/D382*100</f>
        <v>3.5657565481543161</v>
      </c>
    </row>
    <row r="331" spans="1:14">
      <c r="A331" s="233"/>
      <c r="B331" s="166" t="s">
        <v>21</v>
      </c>
      <c r="C331" s="78"/>
      <c r="D331" s="111"/>
      <c r="E331" s="111"/>
      <c r="F331" s="16"/>
      <c r="G331" s="78"/>
      <c r="H331" s="78"/>
      <c r="I331" s="78"/>
      <c r="J331" s="78"/>
      <c r="K331" s="78"/>
      <c r="L331" s="111"/>
      <c r="M331" s="37"/>
      <c r="N331" s="187"/>
    </row>
    <row r="332" spans="1:14">
      <c r="A332" s="233"/>
      <c r="B332" s="166" t="s">
        <v>22</v>
      </c>
      <c r="C332" s="78"/>
      <c r="D332" s="111"/>
      <c r="E332" s="111"/>
      <c r="F332" s="16"/>
      <c r="G332" s="78"/>
      <c r="H332" s="78"/>
      <c r="I332" s="78"/>
      <c r="J332" s="78"/>
      <c r="K332" s="78"/>
      <c r="L332" s="111"/>
      <c r="M332" s="37"/>
      <c r="N332" s="187"/>
    </row>
    <row r="333" spans="1:14">
      <c r="A333" s="233"/>
      <c r="B333" s="166" t="s">
        <v>23</v>
      </c>
      <c r="C333" s="78"/>
      <c r="D333" s="111"/>
      <c r="E333" s="111"/>
      <c r="F333" s="16"/>
      <c r="G333" s="78"/>
      <c r="H333" s="78"/>
      <c r="I333" s="78"/>
      <c r="J333" s="78"/>
      <c r="K333" s="78"/>
      <c r="L333" s="111"/>
      <c r="M333" s="37"/>
      <c r="N333" s="187"/>
    </row>
    <row r="334" spans="1:14">
      <c r="A334" s="233"/>
      <c r="B334" s="166" t="s">
        <v>24</v>
      </c>
      <c r="C334" s="78"/>
      <c r="D334" s="111">
        <v>7.0000000000000007E-2</v>
      </c>
      <c r="E334" s="111">
        <v>1.04</v>
      </c>
      <c r="F334" s="183">
        <f>(D334-E334)/E334*100</f>
        <v>-93.269230769230759</v>
      </c>
      <c r="G334" s="78">
        <v>1</v>
      </c>
      <c r="H334" s="78">
        <v>20</v>
      </c>
      <c r="I334" s="78"/>
      <c r="J334" s="78"/>
      <c r="K334" s="78"/>
      <c r="L334" s="111">
        <v>3</v>
      </c>
      <c r="M334" s="37">
        <f>(K334-L334)/L334*100</f>
        <v>-100</v>
      </c>
      <c r="N334" s="187">
        <f>D334/D386*100</f>
        <v>1.9251808548585721E-2</v>
      </c>
    </row>
    <row r="335" spans="1:14">
      <c r="A335" s="233"/>
      <c r="B335" s="166" t="s">
        <v>25</v>
      </c>
      <c r="C335" s="78"/>
      <c r="D335" s="111"/>
      <c r="E335" s="111"/>
      <c r="F335" s="16"/>
      <c r="G335" s="78"/>
      <c r="H335" s="78"/>
      <c r="I335" s="80"/>
      <c r="J335" s="80"/>
      <c r="K335" s="80"/>
      <c r="L335" s="137"/>
      <c r="M335" s="37"/>
      <c r="N335" s="187"/>
    </row>
    <row r="336" spans="1:14">
      <c r="A336" s="233"/>
      <c r="B336" s="166" t="s">
        <v>26</v>
      </c>
      <c r="C336" s="78">
        <v>1.07</v>
      </c>
      <c r="D336" s="111">
        <v>6.76</v>
      </c>
      <c r="E336" s="111">
        <v>3.75</v>
      </c>
      <c r="F336" s="183">
        <f>(D336-E336)/E336*100</f>
        <v>80.266666666666666</v>
      </c>
      <c r="G336" s="78">
        <v>176</v>
      </c>
      <c r="H336" s="78">
        <v>9430</v>
      </c>
      <c r="I336" s="78">
        <v>25</v>
      </c>
      <c r="J336" s="78">
        <v>0.61</v>
      </c>
      <c r="K336" s="111">
        <v>3.34</v>
      </c>
      <c r="L336" s="111">
        <v>4.12</v>
      </c>
      <c r="M336" s="37">
        <f>(K336-L336)/L336*100</f>
        <v>-18.932038834951463</v>
      </c>
      <c r="N336" s="187">
        <f>D336/D388*100</f>
        <v>0.84298087850137415</v>
      </c>
    </row>
    <row r="337" spans="1:14">
      <c r="A337" s="233"/>
      <c r="B337" s="166" t="s">
        <v>27</v>
      </c>
      <c r="C337" s="78"/>
      <c r="D337" s="111"/>
      <c r="E337" s="111"/>
      <c r="F337" s="16"/>
      <c r="G337" s="78"/>
      <c r="H337" s="78"/>
      <c r="I337" s="78"/>
      <c r="J337" s="78"/>
      <c r="K337" s="78"/>
      <c r="L337" s="111"/>
      <c r="M337" s="37"/>
      <c r="N337" s="187"/>
    </row>
    <row r="338" spans="1:14">
      <c r="A338" s="233"/>
      <c r="B338" s="18" t="s">
        <v>28</v>
      </c>
      <c r="C338" s="78"/>
      <c r="D338" s="111"/>
      <c r="E338" s="111"/>
      <c r="F338" s="16"/>
      <c r="G338" s="78"/>
      <c r="H338" s="78"/>
      <c r="I338" s="81"/>
      <c r="J338" s="81"/>
      <c r="K338" s="81"/>
      <c r="L338" s="128"/>
      <c r="M338" s="37"/>
      <c r="N338" s="187"/>
    </row>
    <row r="339" spans="1:14">
      <c r="A339" s="233"/>
      <c r="B339" s="18" t="s">
        <v>29</v>
      </c>
      <c r="C339" s="78"/>
      <c r="D339" s="111"/>
      <c r="E339" s="111"/>
      <c r="F339" s="16"/>
      <c r="G339" s="78"/>
      <c r="H339" s="78"/>
      <c r="I339" s="81"/>
      <c r="J339" s="81"/>
      <c r="K339" s="81"/>
      <c r="L339" s="128"/>
      <c r="M339" s="37"/>
      <c r="N339" s="187"/>
    </row>
    <row r="340" spans="1:14">
      <c r="A340" s="233"/>
      <c r="B340" s="18" t="s">
        <v>30</v>
      </c>
      <c r="C340" s="78"/>
      <c r="D340" s="111"/>
      <c r="E340" s="111"/>
      <c r="F340" s="16"/>
      <c r="G340" s="78"/>
      <c r="H340" s="78"/>
      <c r="I340" s="81"/>
      <c r="J340" s="81"/>
      <c r="K340" s="81"/>
      <c r="L340" s="128"/>
      <c r="M340" s="37"/>
      <c r="N340" s="187"/>
    </row>
    <row r="341" spans="1:14" ht="14.25" thickBot="1">
      <c r="A341" s="234"/>
      <c r="B341" s="19" t="s">
        <v>31</v>
      </c>
      <c r="C341" s="20">
        <f t="shared" ref="C341:L341" si="79">C329+C331+C332+C333+C334+C335+C336+C337</f>
        <v>29.5</v>
      </c>
      <c r="D341" s="20">
        <f t="shared" si="79"/>
        <v>99.81</v>
      </c>
      <c r="E341" s="20">
        <f t="shared" si="79"/>
        <v>150.06</v>
      </c>
      <c r="F341" s="21">
        <f>(D341-E341)/E341*100</f>
        <v>-33.48660535785686</v>
      </c>
      <c r="G341" s="20">
        <f t="shared" si="79"/>
        <v>1023</v>
      </c>
      <c r="H341" s="20">
        <f t="shared" si="79"/>
        <v>58572</v>
      </c>
      <c r="I341" s="20">
        <f t="shared" si="79"/>
        <v>134</v>
      </c>
      <c r="J341" s="20">
        <f t="shared" si="79"/>
        <v>11.41</v>
      </c>
      <c r="K341" s="20">
        <f t="shared" si="79"/>
        <v>39.099999999999994</v>
      </c>
      <c r="L341" s="20">
        <f t="shared" si="79"/>
        <v>41.099999999999994</v>
      </c>
      <c r="M341" s="20">
        <f t="shared" ref="M341:M343" si="80">(K341-L341)/L341*100</f>
        <v>-4.8661800486618016</v>
      </c>
      <c r="N341" s="188">
        <f>D341/D393*100</f>
        <v>1.2775004438142901</v>
      </c>
    </row>
    <row r="342" spans="1:14" ht="14.25" thickTop="1">
      <c r="A342" s="232" t="s">
        <v>67</v>
      </c>
      <c r="B342" s="22" t="s">
        <v>19</v>
      </c>
      <c r="C342" s="38">
        <v>41.342351999999998</v>
      </c>
      <c r="D342" s="38">
        <v>158.20871299999999</v>
      </c>
      <c r="E342" s="38">
        <v>211.89066600000001</v>
      </c>
      <c r="F342" s="180">
        <f>(D342-E342)/E342*100</f>
        <v>-25.334741738930592</v>
      </c>
      <c r="G342" s="37">
        <v>1340</v>
      </c>
      <c r="H342" s="37">
        <v>101405.23893599999</v>
      </c>
      <c r="I342" s="37">
        <v>152</v>
      </c>
      <c r="J342" s="40">
        <v>19.4663</v>
      </c>
      <c r="K342" s="37">
        <v>134.84655799999999</v>
      </c>
      <c r="L342" s="37">
        <v>114.849065</v>
      </c>
      <c r="M342" s="113">
        <f t="shared" si="80"/>
        <v>17.411977189365878</v>
      </c>
      <c r="N342" s="189">
        <f>D342/D381*100</f>
        <v>3.9485070312910251</v>
      </c>
    </row>
    <row r="343" spans="1:14">
      <c r="A343" s="233"/>
      <c r="B343" s="166" t="s">
        <v>20</v>
      </c>
      <c r="C343" s="38">
        <v>12.208035000000001</v>
      </c>
      <c r="D343" s="38">
        <v>51.219872000000002</v>
      </c>
      <c r="E343" s="37">
        <v>61.021526000000001</v>
      </c>
      <c r="F343" s="16">
        <f>(D343-E343)/E343*100</f>
        <v>-16.062616985356936</v>
      </c>
      <c r="G343" s="37">
        <v>627</v>
      </c>
      <c r="H343" s="37">
        <v>12540</v>
      </c>
      <c r="I343" s="37">
        <v>66</v>
      </c>
      <c r="J343" s="40">
        <v>1.0760000000000001</v>
      </c>
      <c r="K343" s="37">
        <v>58.593561000000001</v>
      </c>
      <c r="L343" s="37">
        <v>45.503252000000003</v>
      </c>
      <c r="M343" s="37">
        <f t="shared" si="80"/>
        <v>28.767853778890345</v>
      </c>
      <c r="N343" s="187">
        <f>D343/D382*100</f>
        <v>5.4388801065999379</v>
      </c>
    </row>
    <row r="344" spans="1:14">
      <c r="A344" s="233"/>
      <c r="B344" s="166" t="s">
        <v>21</v>
      </c>
      <c r="C344" s="38">
        <v>0</v>
      </c>
      <c r="D344" s="38">
        <v>0</v>
      </c>
      <c r="E344" s="37">
        <v>4.909408</v>
      </c>
      <c r="F344" s="16">
        <f>(D344-E344)/E344*100</f>
        <v>-100</v>
      </c>
      <c r="G344" s="37">
        <v>0</v>
      </c>
      <c r="H344" s="37">
        <v>0</v>
      </c>
      <c r="I344" s="37">
        <v>0</v>
      </c>
      <c r="J344" s="40">
        <v>0</v>
      </c>
      <c r="K344" s="37">
        <v>0</v>
      </c>
      <c r="L344" s="37">
        <v>0</v>
      </c>
      <c r="M344" s="37"/>
      <c r="N344" s="187">
        <f>D344/D383*100</f>
        <v>0</v>
      </c>
    </row>
    <row r="345" spans="1:14">
      <c r="A345" s="233"/>
      <c r="B345" s="166" t="s">
        <v>22</v>
      </c>
      <c r="C345" s="38">
        <v>4.1320790000000001</v>
      </c>
      <c r="D345" s="38">
        <v>7.113219</v>
      </c>
      <c r="E345" s="37">
        <v>8.0661999999999998E-2</v>
      </c>
      <c r="F345" s="16">
        <f>(D345-E345)/E345*100</f>
        <v>8718.550246708488</v>
      </c>
      <c r="G345" s="37">
        <v>61</v>
      </c>
      <c r="H345" s="37">
        <v>98003.9</v>
      </c>
      <c r="I345" s="37">
        <v>1</v>
      </c>
      <c r="J345" s="40">
        <v>0</v>
      </c>
      <c r="K345" s="37">
        <v>0</v>
      </c>
      <c r="L345" s="37">
        <v>0</v>
      </c>
      <c r="M345" s="37"/>
      <c r="N345" s="187">
        <f>D345/D384*100</f>
        <v>10.83317660764425</v>
      </c>
    </row>
    <row r="346" spans="1:14">
      <c r="A346" s="233"/>
      <c r="B346" s="166" t="s">
        <v>23</v>
      </c>
      <c r="C346" s="38">
        <v>0</v>
      </c>
      <c r="D346" s="38">
        <v>0</v>
      </c>
      <c r="E346" s="37">
        <v>0</v>
      </c>
      <c r="F346" s="16"/>
      <c r="G346" s="37">
        <v>0</v>
      </c>
      <c r="H346" s="37">
        <v>0</v>
      </c>
      <c r="I346" s="37">
        <v>0</v>
      </c>
      <c r="J346" s="40">
        <v>0</v>
      </c>
      <c r="K346" s="37">
        <v>0</v>
      </c>
      <c r="L346" s="37">
        <v>0</v>
      </c>
      <c r="M346" s="37"/>
      <c r="N346" s="187"/>
    </row>
    <row r="347" spans="1:14">
      <c r="A347" s="233"/>
      <c r="B347" s="166" t="s">
        <v>24</v>
      </c>
      <c r="C347" s="38">
        <v>14.066981</v>
      </c>
      <c r="D347" s="38">
        <v>61.147739000000001</v>
      </c>
      <c r="E347" s="37">
        <v>90.10566</v>
      </c>
      <c r="F347" s="16">
        <f>(D347-E347)/E347*100</f>
        <v>-32.137738073279749</v>
      </c>
      <c r="G347" s="37">
        <v>36</v>
      </c>
      <c r="H347" s="37">
        <v>28958.3</v>
      </c>
      <c r="I347" s="37">
        <v>2</v>
      </c>
      <c r="J347" s="40">
        <v>0</v>
      </c>
      <c r="K347" s="37">
        <v>11.504200000000001</v>
      </c>
      <c r="L347" s="37">
        <v>15.58</v>
      </c>
      <c r="M347" s="37"/>
      <c r="N347" s="187">
        <f>D347/D386*100</f>
        <v>16.817208062955547</v>
      </c>
    </row>
    <row r="348" spans="1:14">
      <c r="A348" s="233"/>
      <c r="B348" s="166" t="s">
        <v>25</v>
      </c>
      <c r="C348" s="38">
        <v>0</v>
      </c>
      <c r="D348" s="38">
        <v>0</v>
      </c>
      <c r="E348" s="39">
        <v>0</v>
      </c>
      <c r="F348" s="16"/>
      <c r="G348" s="37">
        <v>0</v>
      </c>
      <c r="H348" s="37">
        <v>0</v>
      </c>
      <c r="I348" s="37">
        <v>0</v>
      </c>
      <c r="J348" s="40">
        <v>0</v>
      </c>
      <c r="K348" s="37">
        <v>0</v>
      </c>
      <c r="L348" s="39">
        <v>0</v>
      </c>
      <c r="M348" s="37"/>
      <c r="N348" s="187"/>
    </row>
    <row r="349" spans="1:14">
      <c r="A349" s="233"/>
      <c r="B349" s="166" t="s">
        <v>26</v>
      </c>
      <c r="C349" s="38">
        <v>7.5806259999999996</v>
      </c>
      <c r="D349" s="38">
        <v>23.284668</v>
      </c>
      <c r="E349" s="37">
        <v>45.402507</v>
      </c>
      <c r="F349" s="16">
        <f>(D349-E349)/E349*100</f>
        <v>-48.715016992343621</v>
      </c>
      <c r="G349" s="37">
        <v>278</v>
      </c>
      <c r="H349" s="37">
        <v>196700.91</v>
      </c>
      <c r="I349" s="37">
        <v>23</v>
      </c>
      <c r="J349" s="40">
        <v>4.1749739999999997</v>
      </c>
      <c r="K349" s="37">
        <v>12.632453999999999</v>
      </c>
      <c r="L349" s="37">
        <v>3.242896</v>
      </c>
      <c r="M349" s="37">
        <f>(K349-L349)/L349*100</f>
        <v>289.54237200329578</v>
      </c>
      <c r="N349" s="187">
        <f>D349/D388*100</f>
        <v>2.9036286813983483</v>
      </c>
    </row>
    <row r="350" spans="1:14">
      <c r="A350" s="233"/>
      <c r="B350" s="166" t="s">
        <v>27</v>
      </c>
      <c r="C350" s="38">
        <v>0</v>
      </c>
      <c r="D350" s="38">
        <v>0</v>
      </c>
      <c r="E350" s="37">
        <v>0.56603800000000004</v>
      </c>
      <c r="F350" s="16">
        <f>(D350-E350)/E350*100</f>
        <v>-100</v>
      </c>
      <c r="G350" s="37">
        <v>0</v>
      </c>
      <c r="H350" s="37">
        <v>0</v>
      </c>
      <c r="I350" s="37">
        <v>0</v>
      </c>
      <c r="J350" s="40">
        <v>0</v>
      </c>
      <c r="K350" s="37">
        <v>0</v>
      </c>
      <c r="L350" s="37">
        <v>0</v>
      </c>
      <c r="M350" s="37"/>
      <c r="N350" s="187">
        <f>D350/D389*100</f>
        <v>0</v>
      </c>
    </row>
    <row r="351" spans="1:14">
      <c r="A351" s="233"/>
      <c r="B351" s="18" t="s">
        <v>28</v>
      </c>
      <c r="C351" s="38">
        <v>0</v>
      </c>
      <c r="D351" s="38">
        <v>0</v>
      </c>
      <c r="E351" s="40">
        <v>0</v>
      </c>
      <c r="F351" s="16"/>
      <c r="G351" s="37">
        <v>0</v>
      </c>
      <c r="H351" s="37">
        <v>0</v>
      </c>
      <c r="I351" s="37">
        <v>0</v>
      </c>
      <c r="J351" s="40">
        <v>0</v>
      </c>
      <c r="K351" s="37">
        <v>0</v>
      </c>
      <c r="L351" s="40">
        <v>0</v>
      </c>
      <c r="M351" s="37"/>
      <c r="N351" s="187"/>
    </row>
    <row r="352" spans="1:14">
      <c r="A352" s="233"/>
      <c r="B352" s="18" t="s">
        <v>29</v>
      </c>
      <c r="C352" s="38">
        <v>0</v>
      </c>
      <c r="D352" s="38">
        <v>0</v>
      </c>
      <c r="E352" s="40">
        <v>0</v>
      </c>
      <c r="F352" s="16"/>
      <c r="G352" s="37">
        <v>0</v>
      </c>
      <c r="H352" s="37">
        <v>0</v>
      </c>
      <c r="I352" s="37">
        <v>0</v>
      </c>
      <c r="J352" s="40">
        <v>0</v>
      </c>
      <c r="K352" s="37">
        <v>0</v>
      </c>
      <c r="L352" s="40">
        <v>0</v>
      </c>
      <c r="M352" s="37"/>
      <c r="N352" s="187"/>
    </row>
    <row r="353" spans="1:14">
      <c r="A353" s="233"/>
      <c r="B353" s="18" t="s">
        <v>30</v>
      </c>
      <c r="C353" s="38">
        <v>0</v>
      </c>
      <c r="D353" s="38">
        <v>0</v>
      </c>
      <c r="E353" s="40">
        <v>0</v>
      </c>
      <c r="F353" s="16"/>
      <c r="G353" s="37">
        <v>0</v>
      </c>
      <c r="H353" s="37">
        <v>0</v>
      </c>
      <c r="I353" s="37">
        <v>0</v>
      </c>
      <c r="J353" s="40">
        <v>0</v>
      </c>
      <c r="K353" s="37">
        <v>0</v>
      </c>
      <c r="L353" s="40">
        <v>0</v>
      </c>
      <c r="M353" s="37"/>
      <c r="N353" s="187"/>
    </row>
    <row r="354" spans="1:14" ht="14.25" thickBot="1">
      <c r="A354" s="234"/>
      <c r="B354" s="19" t="s">
        <v>31</v>
      </c>
      <c r="C354" s="20">
        <f t="shared" ref="C354:L354" si="81">C342+C344+C345+C346+C347+C348+C349+C350</f>
        <v>67.122037999999989</v>
      </c>
      <c r="D354" s="20">
        <f t="shared" si="81"/>
        <v>249.75433899999999</v>
      </c>
      <c r="E354" s="20">
        <f t="shared" si="81"/>
        <v>352.95494100000002</v>
      </c>
      <c r="F354" s="21">
        <f>(D354-E354)/E354*100</f>
        <v>-29.239030259106087</v>
      </c>
      <c r="G354" s="20">
        <f t="shared" si="81"/>
        <v>1715</v>
      </c>
      <c r="H354" s="20">
        <f t="shared" si="81"/>
        <v>425068.34893600002</v>
      </c>
      <c r="I354" s="20">
        <f t="shared" si="81"/>
        <v>178</v>
      </c>
      <c r="J354" s="20">
        <f t="shared" si="81"/>
        <v>23.641273999999999</v>
      </c>
      <c r="K354" s="20">
        <f t="shared" si="81"/>
        <v>158.98321199999998</v>
      </c>
      <c r="L354" s="20">
        <f t="shared" si="81"/>
        <v>133.67196100000001</v>
      </c>
      <c r="M354" s="20">
        <f t="shared" ref="M354:M356" si="82">(K354-L354)/L354*100</f>
        <v>18.935348004657438</v>
      </c>
      <c r="N354" s="188">
        <f>D354/D393*100</f>
        <v>3.1966864935081123</v>
      </c>
    </row>
    <row r="355" spans="1:14" ht="15" thickTop="1" thickBot="1">
      <c r="A355" s="232" t="s">
        <v>43</v>
      </c>
      <c r="B355" s="22" t="s">
        <v>19</v>
      </c>
      <c r="C355" s="101">
        <v>6.83</v>
      </c>
      <c r="D355" s="101">
        <v>31.42</v>
      </c>
      <c r="E355" s="101">
        <v>37.590000000000003</v>
      </c>
      <c r="F355" s="180">
        <f>(D355-E355)/E355*100</f>
        <v>-16.413939877627033</v>
      </c>
      <c r="G355" s="102">
        <v>254</v>
      </c>
      <c r="H355" s="102">
        <v>26586.53</v>
      </c>
      <c r="I355" s="102">
        <v>23</v>
      </c>
      <c r="J355" s="102">
        <v>1.02</v>
      </c>
      <c r="K355" s="102">
        <v>9.65</v>
      </c>
      <c r="L355" s="102">
        <v>35.56</v>
      </c>
      <c r="M355" s="113">
        <f t="shared" si="82"/>
        <v>-72.86276715410574</v>
      </c>
      <c r="N355" s="189">
        <f>D355/D381*100</f>
        <v>0.78416724699077756</v>
      </c>
    </row>
    <row r="356" spans="1:14" ht="14.25" thickBot="1">
      <c r="A356" s="235"/>
      <c r="B356" s="166" t="s">
        <v>20</v>
      </c>
      <c r="C356" s="102">
        <v>0.9</v>
      </c>
      <c r="D356" s="102">
        <v>2.57</v>
      </c>
      <c r="E356" s="102">
        <v>4.5599999999999996</v>
      </c>
      <c r="F356" s="16">
        <f>(D356-E356)/E356*100</f>
        <v>-43.640350877192979</v>
      </c>
      <c r="G356" s="102">
        <v>31</v>
      </c>
      <c r="H356" s="102">
        <v>620</v>
      </c>
      <c r="I356" s="102">
        <v>4</v>
      </c>
      <c r="J356" s="102">
        <v>0</v>
      </c>
      <c r="K356" s="102">
        <v>0.8</v>
      </c>
      <c r="L356" s="102">
        <v>19.12</v>
      </c>
      <c r="M356" s="37">
        <f t="shared" si="82"/>
        <v>-95.81589958158996</v>
      </c>
      <c r="N356" s="187">
        <f>D356/D382*100</f>
        <v>0.27290036714581872</v>
      </c>
    </row>
    <row r="357" spans="1:14" ht="14.25" thickBot="1">
      <c r="A357" s="235"/>
      <c r="B357" s="166" t="s">
        <v>21</v>
      </c>
      <c r="C357" s="102"/>
      <c r="D357" s="102"/>
      <c r="E357" s="102"/>
      <c r="F357" s="16" t="e">
        <f>(D357-E357)/E357*100</f>
        <v>#DIV/0!</v>
      </c>
      <c r="G357" s="102"/>
      <c r="H357" s="102"/>
      <c r="I357" s="102"/>
      <c r="J357" s="102"/>
      <c r="K357" s="102"/>
      <c r="L357" s="102"/>
      <c r="M357" s="37"/>
      <c r="N357" s="187">
        <f>D357/D383*100</f>
        <v>0</v>
      </c>
    </row>
    <row r="358" spans="1:14" ht="14.25" thickBot="1">
      <c r="A358" s="235"/>
      <c r="B358" s="166" t="s">
        <v>22</v>
      </c>
      <c r="C358" s="102"/>
      <c r="D358" s="102">
        <v>0.16</v>
      </c>
      <c r="E358" s="102">
        <v>4.7E-2</v>
      </c>
      <c r="F358" s="16">
        <f>(D358-E358)/E358*100</f>
        <v>240.42553191489361</v>
      </c>
      <c r="G358" s="102">
        <v>18</v>
      </c>
      <c r="H358" s="102">
        <v>208.9</v>
      </c>
      <c r="I358" s="102"/>
      <c r="J358" s="102"/>
      <c r="K358" s="102"/>
      <c r="L358" s="102"/>
      <c r="M358" s="37"/>
      <c r="N358" s="187">
        <f>D358/D384*100</f>
        <v>0.24367424329590862</v>
      </c>
    </row>
    <row r="359" spans="1:14" ht="14.25" thickBot="1">
      <c r="A359" s="235"/>
      <c r="B359" s="166" t="s">
        <v>23</v>
      </c>
      <c r="C359" s="102"/>
      <c r="D359" s="102"/>
      <c r="E359" s="102"/>
      <c r="F359" s="16"/>
      <c r="G359" s="102"/>
      <c r="H359" s="102"/>
      <c r="I359" s="102"/>
      <c r="J359" s="102"/>
      <c r="K359" s="102"/>
      <c r="L359" s="102"/>
      <c r="M359" s="37"/>
      <c r="N359" s="187"/>
    </row>
    <row r="360" spans="1:14" ht="14.25" thickBot="1">
      <c r="A360" s="235"/>
      <c r="B360" s="166" t="s">
        <v>24</v>
      </c>
      <c r="C360" s="102">
        <v>0.46</v>
      </c>
      <c r="D360" s="102">
        <v>1.2</v>
      </c>
      <c r="E360" s="102">
        <v>1.38</v>
      </c>
      <c r="F360" s="16">
        <f>(D360-E360)/E360*100</f>
        <v>-13.043478260869563</v>
      </c>
      <c r="G360" s="102">
        <v>4</v>
      </c>
      <c r="H360" s="102">
        <v>2255.98</v>
      </c>
      <c r="I360" s="102">
        <v>1</v>
      </c>
      <c r="J360" s="102"/>
      <c r="K360" s="102">
        <v>1.4999999999999999E-2</v>
      </c>
      <c r="L360" s="102">
        <v>0.77</v>
      </c>
      <c r="M360" s="37">
        <f>(K360-L360)/L360*100</f>
        <v>-98.051948051948045</v>
      </c>
      <c r="N360" s="187">
        <f>D360/D386*100</f>
        <v>0.33003100369004085</v>
      </c>
    </row>
    <row r="361" spans="1:14" ht="14.25" thickBot="1">
      <c r="A361" s="235"/>
      <c r="B361" s="166" t="s">
        <v>25</v>
      </c>
      <c r="C361" s="102">
        <v>243.94</v>
      </c>
      <c r="D361" s="102">
        <v>757.07</v>
      </c>
      <c r="E361" s="102">
        <v>596.97</v>
      </c>
      <c r="F361" s="16">
        <f>(D361-E361)/E361*100</f>
        <v>26.81876811230045</v>
      </c>
      <c r="G361" s="102">
        <v>23</v>
      </c>
      <c r="H361" s="102">
        <v>7570.67</v>
      </c>
      <c r="I361" s="102">
        <v>2</v>
      </c>
      <c r="J361" s="102">
        <v>0</v>
      </c>
      <c r="K361" s="102">
        <v>74.38</v>
      </c>
      <c r="L361" s="102">
        <v>41.25</v>
      </c>
      <c r="M361" s="37">
        <f>(K361-L361)/L361*100</f>
        <v>80.315151515151513</v>
      </c>
      <c r="N361" s="187">
        <f>D361/D387*100</f>
        <v>39.875734051233842</v>
      </c>
    </row>
    <row r="362" spans="1:14" ht="14.25" thickBot="1">
      <c r="A362" s="235"/>
      <c r="B362" s="166" t="s">
        <v>26</v>
      </c>
      <c r="C362" s="102"/>
      <c r="D362" s="102">
        <v>9.52</v>
      </c>
      <c r="E362" s="102">
        <v>1.34</v>
      </c>
      <c r="F362" s="16">
        <f>(D362-E362)/E362*100</f>
        <v>610.44776119402979</v>
      </c>
      <c r="G362" s="102">
        <v>9</v>
      </c>
      <c r="H362" s="102">
        <v>1369.8</v>
      </c>
      <c r="I362" s="102">
        <v>1</v>
      </c>
      <c r="J362" s="102">
        <v>5.17</v>
      </c>
      <c r="K362" s="102">
        <v>5.17</v>
      </c>
      <c r="L362" s="102"/>
      <c r="M362" s="37" t="e">
        <f>(K362-L362)/L362*100</f>
        <v>#DIV/0!</v>
      </c>
      <c r="N362" s="187">
        <f>D362/D388*100</f>
        <v>1.1871565034516391</v>
      </c>
    </row>
    <row r="363" spans="1:14" ht="14.25" thickBot="1">
      <c r="A363" s="235"/>
      <c r="B363" s="166" t="s">
        <v>27</v>
      </c>
      <c r="C363" s="102"/>
      <c r="D363" s="102"/>
      <c r="E363" s="102"/>
      <c r="F363" s="16" t="e">
        <f>(D363-E363)/E363*100</f>
        <v>#DIV/0!</v>
      </c>
      <c r="G363" s="102"/>
      <c r="H363" s="102"/>
      <c r="I363" s="102"/>
      <c r="J363" s="102"/>
      <c r="K363" s="102"/>
      <c r="L363" s="102"/>
      <c r="M363" s="37" t="e">
        <f>(K363-L363)/L363*100</f>
        <v>#DIV/0!</v>
      </c>
      <c r="N363" s="187">
        <f>D363/D389*100</f>
        <v>0</v>
      </c>
    </row>
    <row r="364" spans="1:14" ht="14.25" thickBot="1">
      <c r="A364" s="235"/>
      <c r="B364" s="18" t="s">
        <v>28</v>
      </c>
      <c r="C364" s="17"/>
      <c r="D364" s="17"/>
      <c r="E364" s="17"/>
      <c r="F364" s="16"/>
      <c r="G364" s="17"/>
      <c r="H364" s="17"/>
      <c r="I364" s="17"/>
      <c r="J364" s="17"/>
      <c r="K364" s="17"/>
      <c r="L364" s="17"/>
      <c r="M364" s="37"/>
      <c r="N364" s="187"/>
    </row>
    <row r="365" spans="1:14" ht="14.25" thickBot="1">
      <c r="A365" s="235"/>
      <c r="B365" s="18" t="s">
        <v>29</v>
      </c>
      <c r="C365" s="40"/>
      <c r="D365" s="40"/>
      <c r="E365" s="40"/>
      <c r="F365" s="16"/>
      <c r="G365" s="40"/>
      <c r="H365" s="40"/>
      <c r="I365" s="40"/>
      <c r="J365" s="40"/>
      <c r="K365" s="40"/>
      <c r="L365" s="40"/>
      <c r="M365" s="37"/>
      <c r="N365" s="187"/>
    </row>
    <row r="366" spans="1:14" ht="14.25" thickBot="1">
      <c r="A366" s="235"/>
      <c r="B366" s="18" t="s">
        <v>30</v>
      </c>
      <c r="C366" s="40"/>
      <c r="D366" s="40"/>
      <c r="E366" s="40"/>
      <c r="F366" s="16"/>
      <c r="G366" s="40"/>
      <c r="H366" s="40"/>
      <c r="I366" s="40"/>
      <c r="J366" s="40"/>
      <c r="K366" s="40"/>
      <c r="L366" s="40"/>
      <c r="M366" s="37"/>
      <c r="N366" s="187"/>
    </row>
    <row r="367" spans="1:14" ht="14.25" thickBot="1">
      <c r="A367" s="236"/>
      <c r="B367" s="19" t="s">
        <v>31</v>
      </c>
      <c r="C367" s="20">
        <f t="shared" ref="C367:L367" si="83">C355+C357+C358+C359+C360+C361+C362+C363</f>
        <v>251.23</v>
      </c>
      <c r="D367" s="20">
        <f t="shared" si="83"/>
        <v>799.37</v>
      </c>
      <c r="E367" s="20">
        <f t="shared" si="83"/>
        <v>637.32700000000011</v>
      </c>
      <c r="F367" s="21">
        <f>(D367-E367)/E367*100</f>
        <v>25.42540956212429</v>
      </c>
      <c r="G367" s="20">
        <f t="shared" si="83"/>
        <v>308</v>
      </c>
      <c r="H367" s="20">
        <f t="shared" si="83"/>
        <v>37991.880000000005</v>
      </c>
      <c r="I367" s="20">
        <f t="shared" si="83"/>
        <v>27</v>
      </c>
      <c r="J367" s="20">
        <f t="shared" si="83"/>
        <v>6.1899999999999995</v>
      </c>
      <c r="K367" s="20">
        <f t="shared" si="83"/>
        <v>89.215000000000003</v>
      </c>
      <c r="L367" s="20">
        <f t="shared" si="83"/>
        <v>77.580000000000013</v>
      </c>
      <c r="M367" s="20">
        <f>(K367-L367)/L367*100</f>
        <v>14.997422015983485</v>
      </c>
      <c r="N367" s="188">
        <f>D367/D393*100</f>
        <v>10.23139494811972</v>
      </c>
    </row>
    <row r="368" spans="1:14" ht="14.25" thickTop="1">
      <c r="A368" s="237" t="s">
        <v>44</v>
      </c>
      <c r="B368" s="22" t="s">
        <v>19</v>
      </c>
      <c r="C368" s="40"/>
      <c r="D368" s="40"/>
      <c r="E368" s="40"/>
      <c r="F368" s="181"/>
      <c r="G368" s="40"/>
      <c r="H368" s="40"/>
      <c r="I368" s="40"/>
      <c r="J368" s="40"/>
      <c r="K368" s="40"/>
      <c r="L368" s="40"/>
      <c r="M368" s="40"/>
      <c r="N368" s="191"/>
    </row>
    <row r="369" spans="1:14">
      <c r="A369" s="238"/>
      <c r="B369" s="166" t="s">
        <v>20</v>
      </c>
      <c r="C369" s="40"/>
      <c r="D369" s="40"/>
      <c r="E369" s="40"/>
      <c r="F369" s="16"/>
      <c r="G369" s="40"/>
      <c r="H369" s="40"/>
      <c r="I369" s="40"/>
      <c r="J369" s="40"/>
      <c r="K369" s="40"/>
      <c r="L369" s="40"/>
      <c r="M369" s="37"/>
      <c r="N369" s="191"/>
    </row>
    <row r="370" spans="1:14">
      <c r="A370" s="238"/>
      <c r="B370" s="166" t="s">
        <v>21</v>
      </c>
      <c r="C370" s="40"/>
      <c r="D370" s="40"/>
      <c r="E370" s="40"/>
      <c r="F370" s="16"/>
      <c r="G370" s="40"/>
      <c r="H370" s="40"/>
      <c r="I370" s="40"/>
      <c r="J370" s="40"/>
      <c r="K370" s="40"/>
      <c r="L370" s="40"/>
      <c r="M370" s="37"/>
      <c r="N370" s="191"/>
    </row>
    <row r="371" spans="1:14">
      <c r="A371" s="238"/>
      <c r="B371" s="166" t="s">
        <v>22</v>
      </c>
      <c r="C371" s="40"/>
      <c r="D371" s="40"/>
      <c r="E371" s="40"/>
      <c r="F371" s="16"/>
      <c r="G371" s="40"/>
      <c r="H371" s="40"/>
      <c r="I371" s="40"/>
      <c r="J371" s="40"/>
      <c r="K371" s="40"/>
      <c r="L371" s="40"/>
      <c r="M371" s="37"/>
      <c r="N371" s="191"/>
    </row>
    <row r="372" spans="1:14">
      <c r="A372" s="238"/>
      <c r="B372" s="166" t="s">
        <v>23</v>
      </c>
      <c r="C372" s="40"/>
      <c r="D372" s="40"/>
      <c r="E372" s="40"/>
      <c r="F372" s="16"/>
      <c r="G372" s="40"/>
      <c r="H372" s="40"/>
      <c r="I372" s="40"/>
      <c r="J372" s="40"/>
      <c r="K372" s="40"/>
      <c r="L372" s="40"/>
      <c r="M372" s="37"/>
      <c r="N372" s="191"/>
    </row>
    <row r="373" spans="1:14">
      <c r="A373" s="238"/>
      <c r="B373" s="166" t="s">
        <v>24</v>
      </c>
      <c r="C373" s="40"/>
      <c r="D373" s="40"/>
      <c r="E373" s="40"/>
      <c r="F373" s="16"/>
      <c r="G373" s="40"/>
      <c r="H373" s="40"/>
      <c r="I373" s="40"/>
      <c r="J373" s="40"/>
      <c r="K373" s="40"/>
      <c r="L373" s="40"/>
      <c r="M373" s="37"/>
      <c r="N373" s="191"/>
    </row>
    <row r="374" spans="1:14">
      <c r="A374" s="238"/>
      <c r="B374" s="166" t="s">
        <v>25</v>
      </c>
      <c r="C374" s="39"/>
      <c r="D374" s="39"/>
      <c r="E374" s="39"/>
      <c r="F374" s="16" t="e">
        <f>(D374-E374)/E374*100</f>
        <v>#DIV/0!</v>
      </c>
      <c r="G374" s="39"/>
      <c r="H374" s="39"/>
      <c r="I374" s="39"/>
      <c r="J374" s="39"/>
      <c r="K374" s="39"/>
      <c r="L374" s="39"/>
      <c r="M374" s="37" t="e">
        <f>(K374-L374)/L374*100</f>
        <v>#DIV/0!</v>
      </c>
      <c r="N374" s="191">
        <f>D374/D387*100</f>
        <v>0</v>
      </c>
    </row>
    <row r="375" spans="1:14">
      <c r="A375" s="238"/>
      <c r="B375" s="166" t="s">
        <v>26</v>
      </c>
      <c r="C375" s="40"/>
      <c r="D375" s="40"/>
      <c r="E375" s="40"/>
      <c r="F375" s="16"/>
      <c r="G375" s="40"/>
      <c r="H375" s="40"/>
      <c r="I375" s="40"/>
      <c r="J375" s="40"/>
      <c r="K375" s="40"/>
      <c r="L375" s="40"/>
      <c r="M375" s="37"/>
      <c r="N375" s="191"/>
    </row>
    <row r="376" spans="1:14">
      <c r="A376" s="238"/>
      <c r="B376" s="166" t="s">
        <v>27</v>
      </c>
      <c r="C376" s="40"/>
      <c r="D376" s="40"/>
      <c r="E376" s="40"/>
      <c r="F376" s="16"/>
      <c r="G376" s="40"/>
      <c r="H376" s="40"/>
      <c r="I376" s="40"/>
      <c r="J376" s="40"/>
      <c r="K376" s="40"/>
      <c r="L376" s="40"/>
      <c r="M376" s="37"/>
      <c r="N376" s="191"/>
    </row>
    <row r="377" spans="1:14">
      <c r="A377" s="238"/>
      <c r="B377" s="18" t="s">
        <v>28</v>
      </c>
      <c r="C377" s="40"/>
      <c r="D377" s="40"/>
      <c r="E377" s="40"/>
      <c r="F377" s="16"/>
      <c r="G377" s="40"/>
      <c r="H377" s="40"/>
      <c r="I377" s="40"/>
      <c r="J377" s="40"/>
      <c r="K377" s="40"/>
      <c r="L377" s="40"/>
      <c r="M377" s="37"/>
      <c r="N377" s="191"/>
    </row>
    <row r="378" spans="1:14">
      <c r="A378" s="238"/>
      <c r="B378" s="18" t="s">
        <v>29</v>
      </c>
      <c r="C378" s="40"/>
      <c r="D378" s="40"/>
      <c r="E378" s="40"/>
      <c r="F378" s="16"/>
      <c r="G378" s="40"/>
      <c r="H378" s="40"/>
      <c r="I378" s="40"/>
      <c r="J378" s="40"/>
      <c r="K378" s="40"/>
      <c r="L378" s="40"/>
      <c r="M378" s="37"/>
      <c r="N378" s="191"/>
    </row>
    <row r="379" spans="1:14">
      <c r="A379" s="238"/>
      <c r="B379" s="18" t="s">
        <v>30</v>
      </c>
      <c r="C379" s="40"/>
      <c r="D379" s="40"/>
      <c r="E379" s="40"/>
      <c r="F379" s="16"/>
      <c r="G379" s="40"/>
      <c r="H379" s="40"/>
      <c r="I379" s="40"/>
      <c r="J379" s="40"/>
      <c r="K379" s="40"/>
      <c r="L379" s="40"/>
      <c r="M379" s="37"/>
      <c r="N379" s="191"/>
    </row>
    <row r="380" spans="1:14" ht="14.25" thickBot="1">
      <c r="A380" s="234"/>
      <c r="B380" s="19" t="s">
        <v>31</v>
      </c>
      <c r="C380" s="20">
        <f t="shared" ref="C380:L380" si="84">C368+C370+C371+C372+C373+C374+C375+C376</f>
        <v>0</v>
      </c>
      <c r="D380" s="20">
        <f t="shared" si="84"/>
        <v>0</v>
      </c>
      <c r="E380" s="20">
        <f t="shared" si="84"/>
        <v>0</v>
      </c>
      <c r="F380" s="21" t="e">
        <f t="shared" ref="F380:F393" si="85">(D380-E380)/E380*100</f>
        <v>#DIV/0!</v>
      </c>
      <c r="G380" s="20">
        <f t="shared" si="84"/>
        <v>0</v>
      </c>
      <c r="H380" s="20">
        <f t="shared" si="84"/>
        <v>0</v>
      </c>
      <c r="I380" s="20">
        <f t="shared" si="84"/>
        <v>0</v>
      </c>
      <c r="J380" s="20">
        <f t="shared" si="84"/>
        <v>0</v>
      </c>
      <c r="K380" s="20">
        <f t="shared" si="84"/>
        <v>0</v>
      </c>
      <c r="L380" s="20">
        <f t="shared" si="84"/>
        <v>0</v>
      </c>
      <c r="M380" s="20" t="e">
        <f>(K380-L380)/L380*100</f>
        <v>#DIV/0!</v>
      </c>
      <c r="N380" s="188">
        <f>D380/D393*100</f>
        <v>0</v>
      </c>
    </row>
    <row r="381" spans="1:14" ht="15" thickTop="1" thickBot="1">
      <c r="A381" s="233" t="s">
        <v>49</v>
      </c>
      <c r="B381" s="168" t="s">
        <v>19</v>
      </c>
      <c r="C381" s="38">
        <f t="shared" ref="C381:L381" si="86">C225+C238+C251+C264+C277+C290+C303+C316+C329+C342+C355+C368</f>
        <v>858.47635600000001</v>
      </c>
      <c r="D381" s="38">
        <f t="shared" si="86"/>
        <v>4006.7983100000006</v>
      </c>
      <c r="E381" s="38">
        <f t="shared" si="86"/>
        <v>5535.6244210000013</v>
      </c>
      <c r="F381" s="31">
        <f t="shared" si="85"/>
        <v>-27.617952280148021</v>
      </c>
      <c r="G381" s="38">
        <f t="shared" si="86"/>
        <v>27872</v>
      </c>
      <c r="H381" s="38">
        <f t="shared" si="86"/>
        <v>2868861.0133840004</v>
      </c>
      <c r="I381" s="38">
        <f t="shared" si="86"/>
        <v>3258</v>
      </c>
      <c r="J381" s="38">
        <f t="shared" si="86"/>
        <v>404.04377900000009</v>
      </c>
      <c r="K381" s="38">
        <f t="shared" si="86"/>
        <v>2372.5616180000006</v>
      </c>
      <c r="L381" s="38">
        <f t="shared" si="86"/>
        <v>2604.3362909999996</v>
      </c>
      <c r="M381" s="38">
        <f t="shared" ref="M381:M393" si="87">(K381-L381)/L381*100</f>
        <v>-8.8995677632324259</v>
      </c>
      <c r="N381" s="190">
        <f>D381/D393*100</f>
        <v>51.284306375106191</v>
      </c>
    </row>
    <row r="382" spans="1:14" ht="14.25" thickBot="1">
      <c r="A382" s="235"/>
      <c r="B382" s="166" t="s">
        <v>20</v>
      </c>
      <c r="C382" s="38">
        <f t="shared" ref="C382:L382" si="88">C226+C239+C252+C265+C278+C291+C304+C317+C330+C343+C356+C369</f>
        <v>215.95468099999999</v>
      </c>
      <c r="D382" s="38">
        <f t="shared" si="88"/>
        <v>941.73563300000001</v>
      </c>
      <c r="E382" s="38">
        <f t="shared" si="88"/>
        <v>1346.8048009999998</v>
      </c>
      <c r="F382" s="16">
        <f t="shared" si="85"/>
        <v>-30.076308586013113</v>
      </c>
      <c r="G382" s="38">
        <f t="shared" si="88"/>
        <v>10854</v>
      </c>
      <c r="H382" s="38">
        <f t="shared" si="88"/>
        <v>217105.80000000002</v>
      </c>
      <c r="I382" s="38">
        <f t="shared" si="88"/>
        <v>1442</v>
      </c>
      <c r="J382" s="38">
        <f t="shared" si="88"/>
        <v>102.91554899999997</v>
      </c>
      <c r="K382" s="38">
        <f t="shared" si="88"/>
        <v>686.14688200000001</v>
      </c>
      <c r="L382" s="38">
        <f t="shared" si="88"/>
        <v>853.97353100000009</v>
      </c>
      <c r="M382" s="37">
        <f t="shared" si="87"/>
        <v>-19.652441546223997</v>
      </c>
      <c r="N382" s="187">
        <f>D382/D393*100</f>
        <v>12.053578690644539</v>
      </c>
    </row>
    <row r="383" spans="1:14" ht="14.25" thickBot="1">
      <c r="A383" s="235"/>
      <c r="B383" s="166" t="s">
        <v>21</v>
      </c>
      <c r="C383" s="38">
        <f t="shared" ref="C383:L383" si="89">C227+C240+C253+C266+C279+C292+C305+C318+C331+C344+C357+C370</f>
        <v>36.133222000000004</v>
      </c>
      <c r="D383" s="38">
        <f t="shared" si="89"/>
        <v>644.48053900000002</v>
      </c>
      <c r="E383" s="38">
        <f t="shared" si="89"/>
        <v>140.83636600000003</v>
      </c>
      <c r="F383" s="16">
        <f t="shared" si="85"/>
        <v>357.60946359550337</v>
      </c>
      <c r="G383" s="38">
        <f t="shared" si="89"/>
        <v>315</v>
      </c>
      <c r="H383" s="38">
        <f t="shared" si="89"/>
        <v>252355.75119999997</v>
      </c>
      <c r="I383" s="38">
        <f t="shared" si="89"/>
        <v>15</v>
      </c>
      <c r="J383" s="38">
        <f t="shared" si="89"/>
        <v>7.9074999999999998</v>
      </c>
      <c r="K383" s="38">
        <f t="shared" si="89"/>
        <v>476.22750000000002</v>
      </c>
      <c r="L383" s="38">
        <f t="shared" si="89"/>
        <v>17.0472</v>
      </c>
      <c r="M383" s="37">
        <f t="shared" si="87"/>
        <v>2693.5819372096303</v>
      </c>
      <c r="N383" s="187">
        <f>D383/D393*100</f>
        <v>8.2489146839211802</v>
      </c>
    </row>
    <row r="384" spans="1:14" ht="14.25" thickBot="1">
      <c r="A384" s="235"/>
      <c r="B384" s="166" t="s">
        <v>22</v>
      </c>
      <c r="C384" s="38">
        <f t="shared" ref="C384:L384" si="90">C228+C241+C254+C267+C280+C293+C306+C319+C332+C345+C358+C371</f>
        <v>22.129839</v>
      </c>
      <c r="D384" s="38">
        <f t="shared" si="90"/>
        <v>65.661432999999988</v>
      </c>
      <c r="E384" s="38">
        <f t="shared" si="90"/>
        <v>55.85310299999999</v>
      </c>
      <c r="F384" s="16">
        <f t="shared" si="85"/>
        <v>17.56094016835555</v>
      </c>
      <c r="G384" s="38">
        <f t="shared" si="90"/>
        <v>3155</v>
      </c>
      <c r="H384" s="38">
        <f t="shared" si="90"/>
        <v>346094.89350000001</v>
      </c>
      <c r="I384" s="38">
        <f t="shared" si="90"/>
        <v>122</v>
      </c>
      <c r="J384" s="38">
        <f t="shared" si="90"/>
        <v>2.8949999999999991</v>
      </c>
      <c r="K384" s="38">
        <f t="shared" si="90"/>
        <v>25.4543</v>
      </c>
      <c r="L384" s="38">
        <f t="shared" si="90"/>
        <v>24.94</v>
      </c>
      <c r="M384" s="37">
        <f t="shared" si="87"/>
        <v>2.0621491579791442</v>
      </c>
      <c r="N384" s="187">
        <f>D384/D393*100</f>
        <v>0.84042189959906088</v>
      </c>
    </row>
    <row r="385" spans="1:14" ht="14.25" thickBot="1">
      <c r="A385" s="235"/>
      <c r="B385" s="166" t="s">
        <v>23</v>
      </c>
      <c r="C385" s="38">
        <f t="shared" ref="C385:L385" si="91">C229+C242+C255+C268+C281+C294+C307+C320+C333+C346+C359+C372</f>
        <v>2.4702639999999998</v>
      </c>
      <c r="D385" s="38">
        <f t="shared" si="91"/>
        <v>18.954864000000001</v>
      </c>
      <c r="E385" s="38">
        <f t="shared" si="91"/>
        <v>16.717387000000002</v>
      </c>
      <c r="F385" s="16">
        <f t="shared" si="85"/>
        <v>13.384131144418671</v>
      </c>
      <c r="G385" s="38">
        <f t="shared" si="91"/>
        <v>321</v>
      </c>
      <c r="H385" s="38">
        <f t="shared" si="91"/>
        <v>128473.20490000001</v>
      </c>
      <c r="I385" s="38">
        <f t="shared" si="91"/>
        <v>0</v>
      </c>
      <c r="J385" s="38">
        <f t="shared" si="91"/>
        <v>0</v>
      </c>
      <c r="K385" s="38">
        <f t="shared" si="91"/>
        <v>0</v>
      </c>
      <c r="L385" s="38">
        <f t="shared" si="91"/>
        <v>1</v>
      </c>
      <c r="M385" s="37">
        <f t="shared" si="87"/>
        <v>-100</v>
      </c>
      <c r="N385" s="187">
        <f>D385/D393*100</f>
        <v>0.24260942964071247</v>
      </c>
    </row>
    <row r="386" spans="1:14" ht="14.25" thickBot="1">
      <c r="A386" s="235"/>
      <c r="B386" s="166" t="s">
        <v>24</v>
      </c>
      <c r="C386" s="38">
        <f t="shared" ref="C386:L386" si="92">C230+C243+C256+C269+C282+C295+C308+C321+C334+C347+C360+C373</f>
        <v>86.513744999999986</v>
      </c>
      <c r="D386" s="38">
        <f t="shared" si="92"/>
        <v>363.60220300000003</v>
      </c>
      <c r="E386" s="38">
        <f t="shared" si="92"/>
        <v>366.97855700000002</v>
      </c>
      <c r="F386" s="16">
        <f t="shared" si="85"/>
        <v>-0.92004122191804028</v>
      </c>
      <c r="G386" s="38">
        <f t="shared" si="92"/>
        <v>484</v>
      </c>
      <c r="H386" s="38">
        <f t="shared" si="92"/>
        <v>471770.68229999999</v>
      </c>
      <c r="I386" s="38">
        <f t="shared" si="92"/>
        <v>232</v>
      </c>
      <c r="J386" s="38">
        <f t="shared" si="92"/>
        <v>15.544499999999999</v>
      </c>
      <c r="K386" s="38">
        <f t="shared" si="92"/>
        <v>186.43156999999997</v>
      </c>
      <c r="L386" s="38">
        <f t="shared" si="92"/>
        <v>230.86700000000002</v>
      </c>
      <c r="M386" s="37">
        <f t="shared" si="87"/>
        <v>-19.247198603524996</v>
      </c>
      <c r="N386" s="187">
        <f>D386/D393*100</f>
        <v>4.653862095024083</v>
      </c>
    </row>
    <row r="387" spans="1:14" ht="14.25" thickBot="1">
      <c r="A387" s="235"/>
      <c r="B387" s="166" t="s">
        <v>25</v>
      </c>
      <c r="C387" s="38">
        <f t="shared" ref="C387:L387" si="93">C231+C244+C257+C270+C283+C296+C309+C322+C335+C348+C361+C374</f>
        <v>321.94960000000003</v>
      </c>
      <c r="D387" s="38">
        <f t="shared" si="93"/>
        <v>1898.5732000000003</v>
      </c>
      <c r="E387" s="38">
        <f t="shared" si="93"/>
        <v>1271.9014</v>
      </c>
      <c r="F387" s="16">
        <f t="shared" si="85"/>
        <v>49.27047017952809</v>
      </c>
      <c r="G387" s="38">
        <f t="shared" si="93"/>
        <v>285</v>
      </c>
      <c r="H387" s="38">
        <f t="shared" si="93"/>
        <v>37761.629999999997</v>
      </c>
      <c r="I387" s="38">
        <f t="shared" si="93"/>
        <v>1535</v>
      </c>
      <c r="J387" s="38">
        <f t="shared" si="93"/>
        <v>110.26130000000001</v>
      </c>
      <c r="K387" s="38">
        <f t="shared" si="93"/>
        <v>397.21320000000003</v>
      </c>
      <c r="L387" s="38">
        <f t="shared" si="93"/>
        <v>281.60540000000003</v>
      </c>
      <c r="M387" s="37">
        <f t="shared" si="87"/>
        <v>41.053119009791708</v>
      </c>
      <c r="N387" s="187">
        <f>D387/D393*100</f>
        <v>24.300451914777252</v>
      </c>
    </row>
    <row r="388" spans="1:14" ht="14.25" thickBot="1">
      <c r="A388" s="235"/>
      <c r="B388" s="166" t="s">
        <v>26</v>
      </c>
      <c r="C388" s="38">
        <f t="shared" ref="C388:L388" si="94">C232+C245+C258+C271+C284+C297+C310+C323+C336+C349+C362+C375</f>
        <v>111.38756699999996</v>
      </c>
      <c r="D388" s="38">
        <f t="shared" si="94"/>
        <v>801.91617300000007</v>
      </c>
      <c r="E388" s="38">
        <f t="shared" si="94"/>
        <v>513.76748799999984</v>
      </c>
      <c r="F388" s="16">
        <f t="shared" si="85"/>
        <v>56.085426137358127</v>
      </c>
      <c r="G388" s="38">
        <f t="shared" si="94"/>
        <v>33316</v>
      </c>
      <c r="H388" s="38">
        <f t="shared" si="94"/>
        <v>6951006.3600000003</v>
      </c>
      <c r="I388" s="38">
        <f t="shared" si="94"/>
        <v>540</v>
      </c>
      <c r="J388" s="38">
        <f t="shared" si="94"/>
        <v>27.321258999999998</v>
      </c>
      <c r="K388" s="38">
        <f t="shared" si="94"/>
        <v>202.72839899999997</v>
      </c>
      <c r="L388" s="38">
        <f t="shared" si="94"/>
        <v>275.23083099999997</v>
      </c>
      <c r="M388" s="37">
        <f t="shared" si="87"/>
        <v>-26.342409292075281</v>
      </c>
      <c r="N388" s="187">
        <f>D388/D393*100</f>
        <v>10.263984239147954</v>
      </c>
    </row>
    <row r="389" spans="1:14" ht="14.25" thickBot="1">
      <c r="A389" s="235"/>
      <c r="B389" s="166" t="s">
        <v>27</v>
      </c>
      <c r="C389" s="38">
        <f t="shared" ref="C389:L389" si="95">C233+C246+C259+C272+C285+C298+C311+C324+C337+C350+C363+C376</f>
        <v>0</v>
      </c>
      <c r="D389" s="38">
        <f t="shared" si="95"/>
        <v>12.926415</v>
      </c>
      <c r="E389" s="38">
        <f t="shared" si="95"/>
        <v>0.61438300000000001</v>
      </c>
      <c r="F389" s="16">
        <f t="shared" si="85"/>
        <v>2003.966906636414</v>
      </c>
      <c r="G389" s="38">
        <f t="shared" si="95"/>
        <v>10</v>
      </c>
      <c r="H389" s="38">
        <f t="shared" si="95"/>
        <v>12801.2</v>
      </c>
      <c r="I389" s="38">
        <f t="shared" si="95"/>
        <v>2</v>
      </c>
      <c r="J389" s="38">
        <f t="shared" si="95"/>
        <v>0</v>
      </c>
      <c r="K389" s="38">
        <f t="shared" si="95"/>
        <v>0.06</v>
      </c>
      <c r="L389" s="38">
        <f t="shared" si="95"/>
        <v>0.94</v>
      </c>
      <c r="M389" s="37">
        <f t="shared" si="87"/>
        <v>-93.617021276595736</v>
      </c>
      <c r="N389" s="187">
        <f>D389/D393*100</f>
        <v>0.16544936278356576</v>
      </c>
    </row>
    <row r="390" spans="1:14" ht="14.25" thickBot="1">
      <c r="A390" s="235"/>
      <c r="B390" s="18" t="s">
        <v>28</v>
      </c>
      <c r="C390" s="38">
        <f t="shared" ref="C390:L390" si="96">C234+C247+C260+C273+C286+C299+C312+C325+C338+C351+C364+C377</f>
        <v>0</v>
      </c>
      <c r="D390" s="38">
        <f t="shared" si="96"/>
        <v>0</v>
      </c>
      <c r="E390" s="38">
        <f t="shared" si="96"/>
        <v>0</v>
      </c>
      <c r="F390" s="16" t="e">
        <f t="shared" si="85"/>
        <v>#DIV/0!</v>
      </c>
      <c r="G390" s="38">
        <f t="shared" si="96"/>
        <v>0</v>
      </c>
      <c r="H390" s="38">
        <f t="shared" si="96"/>
        <v>0</v>
      </c>
      <c r="I390" s="38">
        <f t="shared" si="96"/>
        <v>0</v>
      </c>
      <c r="J390" s="38">
        <f t="shared" si="96"/>
        <v>0</v>
      </c>
      <c r="K390" s="38">
        <f t="shared" si="96"/>
        <v>0</v>
      </c>
      <c r="L390" s="38">
        <f t="shared" si="96"/>
        <v>0</v>
      </c>
      <c r="M390" s="37" t="e">
        <f t="shared" si="87"/>
        <v>#DIV/0!</v>
      </c>
      <c r="N390" s="187">
        <f>D390/D393*100</f>
        <v>0</v>
      </c>
    </row>
    <row r="391" spans="1:14" ht="14.25" thickBot="1">
      <c r="A391" s="235"/>
      <c r="B391" s="18" t="s">
        <v>29</v>
      </c>
      <c r="C391" s="38">
        <f t="shared" ref="C391:I391" si="97">C235+C248+C261+C274+C287+C300+C313+C326+C339+C352+C365+C378</f>
        <v>0</v>
      </c>
      <c r="D391" s="38">
        <f t="shared" si="97"/>
        <v>0</v>
      </c>
      <c r="E391" s="38">
        <f t="shared" si="97"/>
        <v>0</v>
      </c>
      <c r="F391" s="16" t="e">
        <f t="shared" si="85"/>
        <v>#DIV/0!</v>
      </c>
      <c r="G391" s="38">
        <f t="shared" si="97"/>
        <v>0</v>
      </c>
      <c r="H391" s="38">
        <f t="shared" si="97"/>
        <v>0</v>
      </c>
      <c r="I391" s="38">
        <f t="shared" si="97"/>
        <v>0</v>
      </c>
      <c r="J391" s="38">
        <v>0</v>
      </c>
      <c r="K391" s="38">
        <f>K235+K248+K261+K274+K287+K300+K313+K326+K339+K352+K365+K378</f>
        <v>0</v>
      </c>
      <c r="L391" s="38">
        <f>L235+L248+L261+L274+L287+L300+L313+L326+L339+L352+L365+L378</f>
        <v>0</v>
      </c>
      <c r="M391" s="37" t="e">
        <f t="shared" si="87"/>
        <v>#DIV/0!</v>
      </c>
      <c r="N391" s="187">
        <f>D391/D393*100</f>
        <v>0</v>
      </c>
    </row>
    <row r="392" spans="1:14" ht="14.25" thickBot="1">
      <c r="A392" s="235"/>
      <c r="B392" s="18" t="s">
        <v>30</v>
      </c>
      <c r="C392" s="38">
        <f t="shared" ref="C392:L392" si="98">C236+C249+C262+C275+C288+C301+C314+C327+C340+C353+C366+C379</f>
        <v>0</v>
      </c>
      <c r="D392" s="38">
        <f t="shared" si="98"/>
        <v>12.84</v>
      </c>
      <c r="E392" s="38">
        <f t="shared" si="98"/>
        <v>0</v>
      </c>
      <c r="F392" s="16" t="e">
        <f t="shared" si="85"/>
        <v>#DIV/0!</v>
      </c>
      <c r="G392" s="38">
        <f t="shared" si="98"/>
        <v>8</v>
      </c>
      <c r="H392" s="38">
        <f t="shared" si="98"/>
        <v>12662.7</v>
      </c>
      <c r="I392" s="38">
        <f t="shared" si="98"/>
        <v>0</v>
      </c>
      <c r="J392" s="38">
        <f t="shared" si="98"/>
        <v>0</v>
      </c>
      <c r="K392" s="38">
        <f t="shared" si="98"/>
        <v>0</v>
      </c>
      <c r="L392" s="38">
        <f t="shared" si="98"/>
        <v>0</v>
      </c>
      <c r="M392" s="37" t="e">
        <f t="shared" si="87"/>
        <v>#DIV/0!</v>
      </c>
      <c r="N392" s="187">
        <f>D392/D393*100</f>
        <v>0.16434330927337426</v>
      </c>
    </row>
    <row r="393" spans="1:14" ht="14.25" thickBot="1">
      <c r="A393" s="236"/>
      <c r="B393" s="19" t="s">
        <v>31</v>
      </c>
      <c r="C393" s="20">
        <f t="shared" ref="C393:L393" si="99">C381+C383+C384+C385+C386+C387+C388+C389</f>
        <v>1439.0605929999999</v>
      </c>
      <c r="D393" s="20">
        <f t="shared" si="99"/>
        <v>7812.9131370000014</v>
      </c>
      <c r="E393" s="20">
        <f t="shared" si="99"/>
        <v>7902.2931050000016</v>
      </c>
      <c r="F393" s="21">
        <f t="shared" si="85"/>
        <v>-1.1310636901514952</v>
      </c>
      <c r="G393" s="20">
        <f t="shared" si="99"/>
        <v>65758</v>
      </c>
      <c r="H393" s="20">
        <f t="shared" si="99"/>
        <v>11069124.735284001</v>
      </c>
      <c r="I393" s="20">
        <f t="shared" si="99"/>
        <v>5704</v>
      </c>
      <c r="J393" s="20">
        <f t="shared" si="99"/>
        <v>567.97333800000001</v>
      </c>
      <c r="K393" s="20">
        <f t="shared" si="99"/>
        <v>3660.6765870000008</v>
      </c>
      <c r="L393" s="20">
        <f t="shared" si="99"/>
        <v>3435.9667219999997</v>
      </c>
      <c r="M393" s="20">
        <f t="shared" si="87"/>
        <v>6.5399313550162264</v>
      </c>
      <c r="N393" s="188">
        <f>D393/D393*100</f>
        <v>100</v>
      </c>
    </row>
    <row r="396" spans="1:14">
      <c r="A396" s="200" t="s">
        <v>110</v>
      </c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</row>
    <row r="397" spans="1:14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</row>
    <row r="398" spans="1:14" ht="14.25" thickBot="1">
      <c r="A398" s="244" t="str">
        <f>A3</f>
        <v>财字3号表                                             （2021年1-5月）                                           单位：万元</v>
      </c>
      <c r="B398" s="244"/>
      <c r="C398" s="244"/>
      <c r="D398" s="244"/>
      <c r="E398" s="244"/>
      <c r="F398" s="244"/>
      <c r="G398" s="244"/>
      <c r="H398" s="244"/>
      <c r="I398" s="244"/>
      <c r="J398" s="244"/>
      <c r="K398" s="244"/>
      <c r="L398" s="244"/>
      <c r="M398" s="244"/>
      <c r="N398" s="244"/>
    </row>
    <row r="399" spans="1:14" ht="14.25" thickBot="1">
      <c r="A399" s="197" t="s">
        <v>2</v>
      </c>
      <c r="B399" s="43" t="s">
        <v>3</v>
      </c>
      <c r="C399" s="209" t="s">
        <v>4</v>
      </c>
      <c r="D399" s="209"/>
      <c r="E399" s="209"/>
      <c r="F399" s="245"/>
      <c r="G399" s="202" t="s">
        <v>5</v>
      </c>
      <c r="H399" s="245"/>
      <c r="I399" s="202" t="s">
        <v>6</v>
      </c>
      <c r="J399" s="210"/>
      <c r="K399" s="210"/>
      <c r="L399" s="210"/>
      <c r="M399" s="210"/>
      <c r="N399" s="230" t="s">
        <v>7</v>
      </c>
    </row>
    <row r="400" spans="1:14" ht="14.25" thickBot="1">
      <c r="A400" s="197"/>
      <c r="B400" s="29" t="s">
        <v>8</v>
      </c>
      <c r="C400" s="211" t="s">
        <v>9</v>
      </c>
      <c r="D400" s="211" t="s">
        <v>10</v>
      </c>
      <c r="E400" s="211" t="s">
        <v>11</v>
      </c>
      <c r="F400" s="178" t="s">
        <v>12</v>
      </c>
      <c r="G400" s="211" t="s">
        <v>13</v>
      </c>
      <c r="H400" s="211" t="s">
        <v>14</v>
      </c>
      <c r="I400" s="166" t="s">
        <v>13</v>
      </c>
      <c r="J400" s="246" t="s">
        <v>15</v>
      </c>
      <c r="K400" s="247"/>
      <c r="L400" s="248"/>
      <c r="M400" s="104" t="s">
        <v>12</v>
      </c>
      <c r="N400" s="231"/>
    </row>
    <row r="401" spans="1:14" ht="14.25" thickBot="1">
      <c r="A401" s="197"/>
      <c r="B401" s="44" t="s">
        <v>16</v>
      </c>
      <c r="C401" s="212"/>
      <c r="D401" s="212"/>
      <c r="E401" s="212"/>
      <c r="F401" s="179" t="s">
        <v>17</v>
      </c>
      <c r="G401" s="249"/>
      <c r="H401" s="249"/>
      <c r="I401" s="29" t="s">
        <v>18</v>
      </c>
      <c r="J401" s="167" t="s">
        <v>9</v>
      </c>
      <c r="K401" s="30" t="s">
        <v>10</v>
      </c>
      <c r="L401" s="167" t="s">
        <v>11</v>
      </c>
      <c r="M401" s="166" t="s">
        <v>17</v>
      </c>
      <c r="N401" s="193" t="s">
        <v>17</v>
      </c>
    </row>
    <row r="402" spans="1:14" ht="14.25" thickBot="1">
      <c r="A402" s="197"/>
      <c r="B402" s="166" t="s">
        <v>19</v>
      </c>
      <c r="C402" s="77">
        <v>340.95</v>
      </c>
      <c r="D402" s="77">
        <v>1402.24</v>
      </c>
      <c r="E402" s="77">
        <v>1711.88</v>
      </c>
      <c r="F402" s="16">
        <f t="shared" ref="F402:F410" si="100">(D402-E402)/E402*100</f>
        <v>-18.087716428721645</v>
      </c>
      <c r="G402" s="81">
        <v>10903</v>
      </c>
      <c r="H402" s="81">
        <v>852589.36</v>
      </c>
      <c r="I402" s="81">
        <v>1291</v>
      </c>
      <c r="J402" s="78">
        <v>180.43</v>
      </c>
      <c r="K402" s="78">
        <v>991.63</v>
      </c>
      <c r="L402" s="78">
        <v>522.02</v>
      </c>
      <c r="M402" s="37">
        <f t="shared" ref="M402:M409" si="101">(K402-L402)/L402*100</f>
        <v>89.960154783341636</v>
      </c>
      <c r="N402" s="187">
        <f t="shared" ref="N402:N410" si="102">D402/D506*100</f>
        <v>42.299025494210049</v>
      </c>
    </row>
    <row r="403" spans="1:14" ht="14.25" thickBot="1">
      <c r="A403" s="197"/>
      <c r="B403" s="166" t="s">
        <v>20</v>
      </c>
      <c r="C403" s="77">
        <v>115.27</v>
      </c>
      <c r="D403" s="77">
        <v>448.37</v>
      </c>
      <c r="E403" s="77">
        <v>481.94</v>
      </c>
      <c r="F403" s="16">
        <f t="shared" si="100"/>
        <v>-6.9655973772668789</v>
      </c>
      <c r="G403" s="81">
        <v>5740</v>
      </c>
      <c r="H403" s="81">
        <v>114807.8</v>
      </c>
      <c r="I403" s="81">
        <v>663</v>
      </c>
      <c r="J403" s="78">
        <v>103.75</v>
      </c>
      <c r="K403" s="78">
        <v>397.63</v>
      </c>
      <c r="L403" s="78">
        <v>208.78</v>
      </c>
      <c r="M403" s="37">
        <f t="shared" si="101"/>
        <v>90.454066481463741</v>
      </c>
      <c r="N403" s="187">
        <f t="shared" si="102"/>
        <v>51.074263295642716</v>
      </c>
    </row>
    <row r="404" spans="1:14" ht="14.25" thickBot="1">
      <c r="A404" s="197"/>
      <c r="B404" s="166" t="s">
        <v>21</v>
      </c>
      <c r="C404" s="77">
        <v>3.75</v>
      </c>
      <c r="D404" s="77">
        <v>433.95</v>
      </c>
      <c r="E404" s="77">
        <v>60.18</v>
      </c>
      <c r="F404" s="16">
        <f t="shared" si="100"/>
        <v>621.08673978065804</v>
      </c>
      <c r="G404" s="81">
        <v>158</v>
      </c>
      <c r="H404" s="81">
        <v>98610.83</v>
      </c>
      <c r="I404" s="81">
        <v>9</v>
      </c>
      <c r="J404" s="78">
        <v>0</v>
      </c>
      <c r="K404" s="78">
        <v>374.31</v>
      </c>
      <c r="L404" s="78">
        <v>18.39</v>
      </c>
      <c r="M404" s="37">
        <f t="shared" si="101"/>
        <v>1935.3996737357261</v>
      </c>
      <c r="N404" s="187">
        <f t="shared" si="102"/>
        <v>90.706446954603308</v>
      </c>
    </row>
    <row r="405" spans="1:14" ht="14.25" thickBot="1">
      <c r="A405" s="197"/>
      <c r="B405" s="166" t="s">
        <v>22</v>
      </c>
      <c r="C405" s="77">
        <v>20.73</v>
      </c>
      <c r="D405" s="77">
        <v>96.88</v>
      </c>
      <c r="E405" s="77">
        <v>138.66</v>
      </c>
      <c r="F405" s="16">
        <f t="shared" si="100"/>
        <v>-30.131256310399539</v>
      </c>
      <c r="G405" s="81">
        <v>7045</v>
      </c>
      <c r="H405" s="81">
        <v>146292.07</v>
      </c>
      <c r="I405" s="81">
        <v>275</v>
      </c>
      <c r="J405" s="78">
        <v>6.75</v>
      </c>
      <c r="K405" s="78">
        <v>90.64</v>
      </c>
      <c r="L405" s="78">
        <v>62.6</v>
      </c>
      <c r="M405" s="37">
        <f t="shared" si="101"/>
        <v>44.792332268370608</v>
      </c>
      <c r="N405" s="187">
        <f t="shared" si="102"/>
        <v>46.927997745286021</v>
      </c>
    </row>
    <row r="406" spans="1:14" ht="14.25" thickBot="1">
      <c r="A406" s="197"/>
      <c r="B406" s="166" t="s">
        <v>23</v>
      </c>
      <c r="C406" s="77">
        <v>0.83</v>
      </c>
      <c r="D406" s="77">
        <v>5.32</v>
      </c>
      <c r="E406" s="77">
        <v>4.03</v>
      </c>
      <c r="F406" s="16">
        <f t="shared" si="100"/>
        <v>32.009925558312652</v>
      </c>
      <c r="G406" s="81">
        <v>154</v>
      </c>
      <c r="H406" s="81">
        <v>443.22</v>
      </c>
      <c r="I406" s="81">
        <v>1</v>
      </c>
      <c r="J406" s="78">
        <v>0</v>
      </c>
      <c r="K406" s="78">
        <v>0</v>
      </c>
      <c r="L406" s="78">
        <v>0</v>
      </c>
      <c r="M406" s="37" t="e">
        <f t="shared" si="101"/>
        <v>#DIV/0!</v>
      </c>
      <c r="N406" s="187">
        <f t="shared" si="102"/>
        <v>87.557651540725672</v>
      </c>
    </row>
    <row r="407" spans="1:14" ht="14.25" thickBot="1">
      <c r="A407" s="197"/>
      <c r="B407" s="166" t="s">
        <v>24</v>
      </c>
      <c r="C407" s="77">
        <v>8.2799999999999994</v>
      </c>
      <c r="D407" s="77">
        <v>80.599999999999994</v>
      </c>
      <c r="E407" s="77">
        <v>65.03</v>
      </c>
      <c r="F407" s="16">
        <f t="shared" si="100"/>
        <v>23.942795632784858</v>
      </c>
      <c r="G407" s="81">
        <v>147</v>
      </c>
      <c r="H407" s="81">
        <v>97446.12</v>
      </c>
      <c r="I407" s="81">
        <v>16</v>
      </c>
      <c r="J407" s="78">
        <v>7.32</v>
      </c>
      <c r="K407" s="78">
        <v>24.98</v>
      </c>
      <c r="L407" s="78">
        <v>52.63</v>
      </c>
      <c r="M407" s="37">
        <f t="shared" si="101"/>
        <v>-52.536576097282918</v>
      </c>
      <c r="N407" s="187">
        <f t="shared" si="102"/>
        <v>44.924833229376368</v>
      </c>
    </row>
    <row r="408" spans="1:14" ht="14.25" thickBot="1">
      <c r="A408" s="197"/>
      <c r="B408" s="166" t="s">
        <v>25</v>
      </c>
      <c r="C408" s="77">
        <v>0.28999999999999998</v>
      </c>
      <c r="D408" s="77">
        <v>405.65</v>
      </c>
      <c r="E408" s="77">
        <v>244.06</v>
      </c>
      <c r="F408" s="16">
        <f t="shared" si="100"/>
        <v>66.209128902728835</v>
      </c>
      <c r="G408" s="81">
        <v>17</v>
      </c>
      <c r="H408" s="81">
        <v>7729.85</v>
      </c>
      <c r="I408" s="81">
        <v>276</v>
      </c>
      <c r="J408" s="78">
        <v>25.71</v>
      </c>
      <c r="K408" s="78">
        <v>130.72</v>
      </c>
      <c r="L408" s="78">
        <v>88.26</v>
      </c>
      <c r="M408" s="37">
        <f t="shared" si="101"/>
        <v>48.107863131656458</v>
      </c>
      <c r="N408" s="187">
        <f t="shared" si="102"/>
        <v>29.843853617773313</v>
      </c>
    </row>
    <row r="409" spans="1:14" ht="14.25" thickBot="1">
      <c r="A409" s="197"/>
      <c r="B409" s="166" t="s">
        <v>26</v>
      </c>
      <c r="C409" s="77">
        <v>27.94</v>
      </c>
      <c r="D409" s="77">
        <v>212.78</v>
      </c>
      <c r="E409" s="77">
        <v>95.15</v>
      </c>
      <c r="F409" s="16">
        <f t="shared" si="100"/>
        <v>123.62585391487124</v>
      </c>
      <c r="G409" s="81">
        <v>12339</v>
      </c>
      <c r="H409" s="81">
        <v>3846307.26</v>
      </c>
      <c r="I409" s="81">
        <v>37</v>
      </c>
      <c r="J409" s="78">
        <v>3.51</v>
      </c>
      <c r="K409" s="78">
        <v>38.409999999999997</v>
      </c>
      <c r="L409" s="78">
        <v>23.83</v>
      </c>
      <c r="M409" s="37">
        <f t="shared" si="101"/>
        <v>61.183382291229535</v>
      </c>
      <c r="N409" s="187">
        <f t="shared" si="102"/>
        <v>37.002412157998627</v>
      </c>
    </row>
    <row r="410" spans="1:14" ht="14.25" thickBot="1">
      <c r="A410" s="197"/>
      <c r="B410" s="166" t="s">
        <v>27</v>
      </c>
      <c r="C410" s="77">
        <v>13.07</v>
      </c>
      <c r="D410" s="77">
        <v>28.11</v>
      </c>
      <c r="E410" s="77">
        <v>7.91</v>
      </c>
      <c r="F410" s="16">
        <f t="shared" si="100"/>
        <v>255.37294563843233</v>
      </c>
      <c r="G410" s="81">
        <v>12</v>
      </c>
      <c r="H410" s="81">
        <v>9948.07</v>
      </c>
      <c r="I410" s="81">
        <v>0</v>
      </c>
      <c r="J410" s="78"/>
      <c r="K410" s="78"/>
      <c r="L410" s="78"/>
      <c r="M410" s="37"/>
      <c r="N410" s="187">
        <f t="shared" si="102"/>
        <v>97.829456355342188</v>
      </c>
    </row>
    <row r="411" spans="1:14" ht="14.25" thickBot="1">
      <c r="A411" s="197"/>
      <c r="B411" s="18" t="s">
        <v>28</v>
      </c>
      <c r="C411" s="77"/>
      <c r="D411" s="77"/>
      <c r="E411" s="77"/>
      <c r="F411" s="16"/>
      <c r="G411" s="81"/>
      <c r="H411" s="81"/>
      <c r="I411" s="81"/>
      <c r="J411" s="78"/>
      <c r="K411" s="78"/>
      <c r="L411" s="78"/>
      <c r="M411" s="37"/>
      <c r="N411" s="187"/>
    </row>
    <row r="412" spans="1:14" ht="14.25" thickBot="1">
      <c r="A412" s="197"/>
      <c r="B412" s="18" t="s">
        <v>29</v>
      </c>
      <c r="C412" s="77">
        <v>7.39</v>
      </c>
      <c r="D412" s="77">
        <v>20.010000000000002</v>
      </c>
      <c r="E412" s="77">
        <v>6.13</v>
      </c>
      <c r="F412" s="16">
        <f>(D412-E412)/E412*100</f>
        <v>226.42740619902125</v>
      </c>
      <c r="G412" s="81">
        <v>4</v>
      </c>
      <c r="H412" s="81">
        <v>7462.68</v>
      </c>
      <c r="I412" s="81">
        <v>0</v>
      </c>
      <c r="J412" s="78"/>
      <c r="K412" s="78"/>
      <c r="L412" s="78"/>
      <c r="M412" s="37"/>
      <c r="N412" s="187">
        <f>D412/D516*100</f>
        <v>100</v>
      </c>
    </row>
    <row r="413" spans="1:14" ht="14.25" thickBot="1">
      <c r="A413" s="197"/>
      <c r="B413" s="18" t="s">
        <v>30</v>
      </c>
      <c r="C413" s="77">
        <v>5.68</v>
      </c>
      <c r="D413" s="77">
        <v>8.1</v>
      </c>
      <c r="E413" s="77">
        <v>1.78</v>
      </c>
      <c r="F413" s="16"/>
      <c r="G413" s="81">
        <v>8</v>
      </c>
      <c r="H413" s="81">
        <v>2485.39</v>
      </c>
      <c r="I413" s="81">
        <v>0</v>
      </c>
      <c r="J413" s="78"/>
      <c r="K413" s="78"/>
      <c r="L413" s="78"/>
      <c r="M413" s="37"/>
      <c r="N413" s="187">
        <f>D413/D517*100</f>
        <v>100</v>
      </c>
    </row>
    <row r="414" spans="1:14" ht="14.25" thickBot="1">
      <c r="A414" s="239"/>
      <c r="B414" s="19" t="s">
        <v>31</v>
      </c>
      <c r="C414" s="20">
        <f>C402+C404+C405+C406+C407+C408+C409+C410</f>
        <v>415.84</v>
      </c>
      <c r="D414" s="20">
        <f t="shared" ref="D414:L414" si="103">D402+D404+D405+D406+D407+D408+D409+D410</f>
        <v>2665.53</v>
      </c>
      <c r="E414" s="20">
        <f t="shared" si="103"/>
        <v>2326.9</v>
      </c>
      <c r="F414" s="21">
        <f>(D414-E414)/E414*100</f>
        <v>14.552838540547514</v>
      </c>
      <c r="G414" s="20">
        <f t="shared" si="103"/>
        <v>30775</v>
      </c>
      <c r="H414" s="20">
        <f t="shared" si="103"/>
        <v>5059366.78</v>
      </c>
      <c r="I414" s="20">
        <f t="shared" si="103"/>
        <v>1905</v>
      </c>
      <c r="J414" s="20">
        <f t="shared" si="103"/>
        <v>223.72</v>
      </c>
      <c r="K414" s="20">
        <f t="shared" si="103"/>
        <v>1650.6900000000003</v>
      </c>
      <c r="L414" s="20">
        <f t="shared" si="103"/>
        <v>767.73</v>
      </c>
      <c r="M414" s="20">
        <f t="shared" ref="M414:M417" si="104">(K414-L414)/L414*100</f>
        <v>115.00918291586891</v>
      </c>
      <c r="N414" s="188">
        <f>D414/D518*100</f>
        <v>43.353051654336632</v>
      </c>
    </row>
    <row r="415" spans="1:14" ht="15" thickTop="1" thickBot="1">
      <c r="A415" s="197" t="s">
        <v>32</v>
      </c>
      <c r="B415" s="166" t="s">
        <v>19</v>
      </c>
      <c r="C415" s="23">
        <v>64.422296000000003</v>
      </c>
      <c r="D415" s="23">
        <v>332.13536499999998</v>
      </c>
      <c r="E415" s="23">
        <v>397.3</v>
      </c>
      <c r="F415" s="16">
        <f>(D415-E415)/E415*100</f>
        <v>-16.401871381827345</v>
      </c>
      <c r="G415" s="24">
        <v>1921</v>
      </c>
      <c r="H415" s="24">
        <v>202522.3124</v>
      </c>
      <c r="I415" s="24">
        <v>189</v>
      </c>
      <c r="J415" s="23">
        <v>27.544398000000001</v>
      </c>
      <c r="K415" s="24">
        <v>126.162925</v>
      </c>
      <c r="L415" s="24">
        <v>153.21</v>
      </c>
      <c r="M415" s="37">
        <f t="shared" si="104"/>
        <v>-17.653596370994066</v>
      </c>
      <c r="N415" s="187">
        <f>D415/D506*100</f>
        <v>10.018971268587231</v>
      </c>
    </row>
    <row r="416" spans="1:14" ht="14.25" thickBot="1">
      <c r="A416" s="197"/>
      <c r="B416" s="166" t="s">
        <v>20</v>
      </c>
      <c r="C416" s="24">
        <v>14.292171</v>
      </c>
      <c r="D416" s="24">
        <v>71.041461999999996</v>
      </c>
      <c r="E416" s="24">
        <v>102.92</v>
      </c>
      <c r="F416" s="16">
        <f>(D416-E416)/E416*100</f>
        <v>-30.974094442285278</v>
      </c>
      <c r="G416" s="24">
        <v>564</v>
      </c>
      <c r="H416" s="24">
        <v>11260</v>
      </c>
      <c r="I416" s="25">
        <v>81</v>
      </c>
      <c r="J416" s="24">
        <v>2.0326719999999998</v>
      </c>
      <c r="K416" s="24">
        <v>43.335808999999998</v>
      </c>
      <c r="L416" s="24">
        <v>57.18</v>
      </c>
      <c r="M416" s="37">
        <f t="shared" si="104"/>
        <v>-24.211596712137116</v>
      </c>
      <c r="N416" s="187">
        <f>D416/D507*100</f>
        <v>8.0924021123076848</v>
      </c>
    </row>
    <row r="417" spans="1:14" ht="14.25" thickBot="1">
      <c r="A417" s="197"/>
      <c r="B417" s="166" t="s">
        <v>21</v>
      </c>
      <c r="C417" s="24">
        <v>1.8867999999999999E-2</v>
      </c>
      <c r="D417" s="24">
        <v>3.3901289999999999</v>
      </c>
      <c r="E417" s="24"/>
      <c r="F417" s="16" t="e">
        <f>(D417-E417)/E417*100</f>
        <v>#DIV/0!</v>
      </c>
      <c r="G417" s="24">
        <v>5</v>
      </c>
      <c r="H417" s="24">
        <v>1879.83</v>
      </c>
      <c r="I417" s="24">
        <v>1</v>
      </c>
      <c r="J417" s="24"/>
      <c r="K417" s="24">
        <v>16.205991999999998</v>
      </c>
      <c r="L417" s="24">
        <v>1.85</v>
      </c>
      <c r="M417" s="37">
        <f t="shared" si="104"/>
        <v>775.9995675675674</v>
      </c>
      <c r="N417" s="187">
        <f>D417/D508*100</f>
        <v>0.70862209081175798</v>
      </c>
    </row>
    <row r="418" spans="1:14" ht="14.25" thickBot="1">
      <c r="A418" s="197"/>
      <c r="B418" s="166" t="s">
        <v>22</v>
      </c>
      <c r="C418" s="24">
        <v>4.0549910000000002</v>
      </c>
      <c r="D418" s="24">
        <v>11.454812</v>
      </c>
      <c r="E418" s="24">
        <v>9.33</v>
      </c>
      <c r="F418" s="16">
        <f>(D418-E418)/E418*100</f>
        <v>22.773976420150056</v>
      </c>
      <c r="G418" s="24">
        <v>935</v>
      </c>
      <c r="H418" s="24">
        <v>42527.25</v>
      </c>
      <c r="I418" s="24">
        <v>11</v>
      </c>
      <c r="J418" s="24">
        <v>0.50834999999999997</v>
      </c>
      <c r="K418" s="24">
        <v>1.197368</v>
      </c>
      <c r="L418" s="24">
        <v>0.53</v>
      </c>
      <c r="M418" s="37"/>
      <c r="N418" s="187">
        <f>D418/D509*100</f>
        <v>5.5486312108657652</v>
      </c>
    </row>
    <row r="419" spans="1:14" ht="14.25" thickBot="1">
      <c r="A419" s="197"/>
      <c r="B419" s="166" t="s">
        <v>23</v>
      </c>
      <c r="C419" s="24"/>
      <c r="D419" s="24"/>
      <c r="E419" s="24"/>
      <c r="F419" s="16"/>
      <c r="G419" s="24"/>
      <c r="H419" s="24"/>
      <c r="I419" s="24"/>
      <c r="J419" s="24"/>
      <c r="K419" s="24"/>
      <c r="L419" s="24"/>
      <c r="M419" s="37"/>
      <c r="N419" s="187"/>
    </row>
    <row r="420" spans="1:14" ht="14.25" thickBot="1">
      <c r="A420" s="197"/>
      <c r="B420" s="166" t="s">
        <v>24</v>
      </c>
      <c r="C420" s="24">
        <v>8.9873030000000007</v>
      </c>
      <c r="D420" s="24">
        <v>26.684405999999999</v>
      </c>
      <c r="E420" s="24">
        <v>29.3</v>
      </c>
      <c r="F420" s="16">
        <f>(D420-E420)/E420*100</f>
        <v>-8.9269419795221889</v>
      </c>
      <c r="G420" s="24">
        <v>113</v>
      </c>
      <c r="H420" s="24">
        <v>152255</v>
      </c>
      <c r="I420" s="24">
        <v>9</v>
      </c>
      <c r="J420" s="24">
        <v>1.4097500000000001</v>
      </c>
      <c r="K420" s="24">
        <v>6.7967930000000001</v>
      </c>
      <c r="L420" s="24">
        <v>4.25</v>
      </c>
      <c r="M420" s="37">
        <f>(K420-L420)/L420*100</f>
        <v>59.924541176470591</v>
      </c>
      <c r="N420" s="187">
        <f>D420/D511*100</f>
        <v>14.873355947580277</v>
      </c>
    </row>
    <row r="421" spans="1:14" ht="14.25" thickBot="1">
      <c r="A421" s="197"/>
      <c r="B421" s="166" t="s">
        <v>25</v>
      </c>
      <c r="C421" s="26"/>
      <c r="D421" s="26">
        <v>13.907999999999999</v>
      </c>
      <c r="E421" s="26"/>
      <c r="F421" s="16" t="e">
        <f>(D421-E421)/E421*100</f>
        <v>#DIV/0!</v>
      </c>
      <c r="G421" s="26">
        <v>9</v>
      </c>
      <c r="H421" s="26">
        <v>695.4</v>
      </c>
      <c r="I421" s="26"/>
      <c r="J421" s="26"/>
      <c r="K421" s="26"/>
      <c r="L421" s="26"/>
      <c r="M421" s="37"/>
      <c r="N421" s="187">
        <f>D421/D512*100</f>
        <v>1.0232178383236565</v>
      </c>
    </row>
    <row r="422" spans="1:14" ht="14.25" thickBot="1">
      <c r="A422" s="197"/>
      <c r="B422" s="166" t="s">
        <v>26</v>
      </c>
      <c r="C422" s="24">
        <v>4.8499999999999996</v>
      </c>
      <c r="D422" s="24">
        <v>37</v>
      </c>
      <c r="E422" s="24">
        <v>11.81</v>
      </c>
      <c r="F422" s="16">
        <f>(D422-E422)/E422*100</f>
        <v>213.29381879762911</v>
      </c>
      <c r="G422" s="24">
        <v>5722</v>
      </c>
      <c r="H422" s="24">
        <v>160736.01999999999</v>
      </c>
      <c r="I422" s="24">
        <v>23</v>
      </c>
      <c r="J422" s="24">
        <v>1.871934</v>
      </c>
      <c r="K422" s="24">
        <v>3.9737330000000002</v>
      </c>
      <c r="L422" s="24">
        <v>1.4</v>
      </c>
      <c r="M422" s="37">
        <f>(K422-L422)/L422*100</f>
        <v>183.83807142857148</v>
      </c>
      <c r="N422" s="187">
        <f>D422/D513*100</f>
        <v>6.4342948108184475</v>
      </c>
    </row>
    <row r="423" spans="1:14" ht="14.25" thickBot="1">
      <c r="A423" s="197"/>
      <c r="B423" s="166" t="s">
        <v>27</v>
      </c>
      <c r="C423" s="24"/>
      <c r="D423" s="24"/>
      <c r="E423" s="24"/>
      <c r="F423" s="16"/>
      <c r="G423" s="24"/>
      <c r="H423" s="24"/>
      <c r="I423" s="24"/>
      <c r="J423" s="24"/>
      <c r="K423" s="24"/>
      <c r="L423" s="24"/>
      <c r="M423" s="37"/>
      <c r="N423" s="187"/>
    </row>
    <row r="424" spans="1:14" ht="14.25" thickBot="1">
      <c r="A424" s="197"/>
      <c r="B424" s="18" t="s">
        <v>28</v>
      </c>
      <c r="C424" s="46"/>
      <c r="D424" s="46"/>
      <c r="E424" s="46"/>
      <c r="F424" s="16"/>
      <c r="G424" s="46"/>
      <c r="H424" s="46"/>
      <c r="I424" s="46"/>
      <c r="J424" s="46"/>
      <c r="K424" s="46"/>
      <c r="L424" s="46"/>
      <c r="M424" s="37"/>
      <c r="N424" s="187"/>
    </row>
    <row r="425" spans="1:14" ht="14.25" thickBot="1">
      <c r="A425" s="197"/>
      <c r="B425" s="18" t="s">
        <v>29</v>
      </c>
      <c r="C425" s="46"/>
      <c r="D425" s="46"/>
      <c r="E425" s="46"/>
      <c r="F425" s="16"/>
      <c r="G425" s="46"/>
      <c r="H425" s="46"/>
      <c r="I425" s="46"/>
      <c r="J425" s="46"/>
      <c r="K425" s="46"/>
      <c r="L425" s="46"/>
      <c r="M425" s="37"/>
      <c r="N425" s="187"/>
    </row>
    <row r="426" spans="1:14" ht="14.25" thickBot="1">
      <c r="A426" s="197"/>
      <c r="B426" s="18" t="s">
        <v>30</v>
      </c>
      <c r="C426" s="46"/>
      <c r="D426" s="46"/>
      <c r="E426" s="46"/>
      <c r="F426" s="16"/>
      <c r="G426" s="46"/>
      <c r="H426" s="46"/>
      <c r="I426" s="46"/>
      <c r="J426" s="46"/>
      <c r="K426" s="46"/>
      <c r="L426" s="46"/>
      <c r="M426" s="37"/>
      <c r="N426" s="187"/>
    </row>
    <row r="427" spans="1:14" ht="14.25" thickBot="1">
      <c r="A427" s="239"/>
      <c r="B427" s="19" t="s">
        <v>31</v>
      </c>
      <c r="C427" s="20">
        <f t="shared" ref="C427:L427" si="105">C415+C417+C418+C419+C420+C421+C422+C423</f>
        <v>82.333457999999993</v>
      </c>
      <c r="D427" s="20">
        <f t="shared" si="105"/>
        <v>424.57271200000002</v>
      </c>
      <c r="E427" s="20">
        <f t="shared" si="105"/>
        <v>447.74</v>
      </c>
      <c r="F427" s="21">
        <f>(D427-E427)/E427*100</f>
        <v>-5.1742725689015909</v>
      </c>
      <c r="G427" s="20">
        <f t="shared" si="105"/>
        <v>8705</v>
      </c>
      <c r="H427" s="20">
        <f t="shared" si="105"/>
        <v>560615.81240000005</v>
      </c>
      <c r="I427" s="20">
        <f t="shared" si="105"/>
        <v>233</v>
      </c>
      <c r="J427" s="20">
        <f t="shared" si="105"/>
        <v>31.334432</v>
      </c>
      <c r="K427" s="20">
        <f t="shared" si="105"/>
        <v>154.33681100000004</v>
      </c>
      <c r="L427" s="20">
        <f t="shared" si="105"/>
        <v>161.24</v>
      </c>
      <c r="M427" s="20">
        <f t="shared" ref="M427:M431" si="106">(K427-L427)/L427*100</f>
        <v>-4.2813129496402684</v>
      </c>
      <c r="N427" s="188">
        <f>D427/D518*100</f>
        <v>6.9053894401330282</v>
      </c>
    </row>
    <row r="428" spans="1:14" ht="14.25" thickTop="1">
      <c r="A428" s="206" t="s">
        <v>33</v>
      </c>
      <c r="B428" s="22" t="s">
        <v>19</v>
      </c>
      <c r="C428" s="109">
        <v>125</v>
      </c>
      <c r="D428" s="109">
        <v>591</v>
      </c>
      <c r="E428" s="97">
        <v>785.74759299999994</v>
      </c>
      <c r="F428" s="180">
        <f>(D428-E428)/E428*100</f>
        <v>-24.785006627439959</v>
      </c>
      <c r="G428" s="78">
        <v>4810</v>
      </c>
      <c r="H428" s="78">
        <v>595299.9342520003</v>
      </c>
      <c r="I428" s="78">
        <v>420</v>
      </c>
      <c r="J428" s="78">
        <v>95</v>
      </c>
      <c r="K428" s="78">
        <v>279.17</v>
      </c>
      <c r="L428" s="78">
        <v>219.756148</v>
      </c>
      <c r="M428" s="113">
        <f t="shared" si="106"/>
        <v>27.036263850056208</v>
      </c>
      <c r="N428" s="189">
        <f t="shared" ref="N428:N433" si="107">D428/D506*100</f>
        <v>17.827707145052301</v>
      </c>
    </row>
    <row r="429" spans="1:14">
      <c r="A429" s="240"/>
      <c r="B429" s="166" t="s">
        <v>20</v>
      </c>
      <c r="C429" s="109">
        <v>32</v>
      </c>
      <c r="D429" s="109">
        <v>142</v>
      </c>
      <c r="E429" s="97">
        <v>134.562062</v>
      </c>
      <c r="F429" s="16">
        <f>(D429-E429)/E429*100</f>
        <v>5.5275148800855938</v>
      </c>
      <c r="G429" s="78">
        <v>1772</v>
      </c>
      <c r="H429" s="78">
        <v>35440</v>
      </c>
      <c r="I429" s="78">
        <v>150</v>
      </c>
      <c r="J429" s="78">
        <v>21</v>
      </c>
      <c r="K429" s="78">
        <v>119.66</v>
      </c>
      <c r="L429" s="78">
        <v>93.097659999999991</v>
      </c>
      <c r="M429" s="37">
        <f t="shared" si="106"/>
        <v>28.531694566759256</v>
      </c>
      <c r="N429" s="187">
        <f t="shared" si="107"/>
        <v>16.175358271028987</v>
      </c>
    </row>
    <row r="430" spans="1:14">
      <c r="A430" s="240"/>
      <c r="B430" s="166" t="s">
        <v>21</v>
      </c>
      <c r="C430" s="109">
        <v>4</v>
      </c>
      <c r="D430" s="109">
        <v>15</v>
      </c>
      <c r="E430" s="97">
        <v>11.348575000000002</v>
      </c>
      <c r="F430" s="16">
        <f>(D430-E430)/E430*100</f>
        <v>32.175184990185969</v>
      </c>
      <c r="G430" s="78">
        <v>194</v>
      </c>
      <c r="H430" s="78">
        <v>66169.899999999994</v>
      </c>
      <c r="I430" s="78">
        <v>2</v>
      </c>
      <c r="J430" s="78">
        <v>0</v>
      </c>
      <c r="K430" s="78">
        <v>0</v>
      </c>
      <c r="L430" s="78">
        <v>0</v>
      </c>
      <c r="M430" s="37" t="e">
        <f t="shared" si="106"/>
        <v>#DIV/0!</v>
      </c>
      <c r="N430" s="187">
        <f t="shared" si="107"/>
        <v>3.1353766662496825</v>
      </c>
    </row>
    <row r="431" spans="1:14">
      <c r="A431" s="240"/>
      <c r="B431" s="166" t="s">
        <v>22</v>
      </c>
      <c r="C431" s="109">
        <v>6</v>
      </c>
      <c r="D431" s="109">
        <v>7</v>
      </c>
      <c r="E431" s="97">
        <v>6.3635729999999997</v>
      </c>
      <c r="F431" s="16">
        <f>(D431-E431)/E431*100</f>
        <v>10.001095296620315</v>
      </c>
      <c r="G431" s="78">
        <v>561</v>
      </c>
      <c r="H431" s="78">
        <v>84413</v>
      </c>
      <c r="I431" s="78">
        <v>25</v>
      </c>
      <c r="J431" s="78">
        <v>4</v>
      </c>
      <c r="K431" s="78">
        <v>9</v>
      </c>
      <c r="L431" s="78">
        <v>2</v>
      </c>
      <c r="M431" s="37">
        <f t="shared" si="106"/>
        <v>350</v>
      </c>
      <c r="N431" s="187">
        <f t="shared" si="107"/>
        <v>3.3907512821738455</v>
      </c>
    </row>
    <row r="432" spans="1:14">
      <c r="A432" s="240"/>
      <c r="B432" s="166" t="s">
        <v>23</v>
      </c>
      <c r="C432" s="109">
        <v>-1.1320799999999998E-5</v>
      </c>
      <c r="D432" s="109">
        <v>-1.1320799999999998E-5</v>
      </c>
      <c r="E432" s="97">
        <v>0</v>
      </c>
      <c r="F432" s="16"/>
      <c r="G432" s="78"/>
      <c r="H432" s="78"/>
      <c r="I432" s="78">
        <v>0</v>
      </c>
      <c r="J432" s="78">
        <v>0</v>
      </c>
      <c r="K432" s="78">
        <v>0</v>
      </c>
      <c r="L432" s="78">
        <v>0</v>
      </c>
      <c r="M432" s="37"/>
      <c r="N432" s="187">
        <f t="shared" si="107"/>
        <v>-1.8632004916583589E-4</v>
      </c>
    </row>
    <row r="433" spans="1:14">
      <c r="A433" s="240"/>
      <c r="B433" s="166" t="s">
        <v>24</v>
      </c>
      <c r="C433" s="109">
        <v>0.75484499999999999</v>
      </c>
      <c r="D433" s="109">
        <v>8</v>
      </c>
      <c r="E433" s="97">
        <v>33.112912000000001</v>
      </c>
      <c r="F433" s="16">
        <f>(D433-E433)/E433*100</f>
        <v>-75.840240205995784</v>
      </c>
      <c r="G433" s="78">
        <v>13</v>
      </c>
      <c r="H433" s="78">
        <v>2732.2438000000002</v>
      </c>
      <c r="I433" s="78">
        <v>4</v>
      </c>
      <c r="J433" s="78">
        <v>0</v>
      </c>
      <c r="K433" s="78">
        <v>2</v>
      </c>
      <c r="L433" s="78">
        <v>0</v>
      </c>
      <c r="M433" s="37"/>
      <c r="N433" s="187">
        <f t="shared" si="107"/>
        <v>4.4590405190448017</v>
      </c>
    </row>
    <row r="434" spans="1:14">
      <c r="A434" s="240"/>
      <c r="B434" s="166" t="s">
        <v>25</v>
      </c>
      <c r="C434" s="109">
        <v>0</v>
      </c>
      <c r="D434" s="109">
        <v>0</v>
      </c>
      <c r="E434" s="97">
        <v>0</v>
      </c>
      <c r="F434" s="16"/>
      <c r="G434" s="80"/>
      <c r="H434" s="80"/>
      <c r="I434" s="78">
        <v>0</v>
      </c>
      <c r="J434" s="78">
        <v>0</v>
      </c>
      <c r="K434" s="78">
        <v>0</v>
      </c>
      <c r="L434" s="78">
        <v>0</v>
      </c>
      <c r="M434" s="37"/>
      <c r="N434" s="187"/>
    </row>
    <row r="435" spans="1:14">
      <c r="A435" s="240"/>
      <c r="B435" s="166" t="s">
        <v>26</v>
      </c>
      <c r="C435" s="109">
        <v>25</v>
      </c>
      <c r="D435" s="109">
        <v>137</v>
      </c>
      <c r="E435" s="97">
        <v>100.44011899999995</v>
      </c>
      <c r="F435" s="16">
        <f>(D435-E435)/E435*100</f>
        <v>36.399679096357964</v>
      </c>
      <c r="G435" s="78">
        <v>2545</v>
      </c>
      <c r="H435" s="78">
        <v>1434731.75</v>
      </c>
      <c r="I435" s="78">
        <v>8</v>
      </c>
      <c r="J435" s="78">
        <v>1</v>
      </c>
      <c r="K435" s="78">
        <v>5.0999999999999996</v>
      </c>
      <c r="L435" s="78">
        <v>6.2</v>
      </c>
      <c r="M435" s="37">
        <f>(K435-L435)/L435*100</f>
        <v>-17.741935483870979</v>
      </c>
      <c r="N435" s="187">
        <f>D435/D513*100</f>
        <v>23.824280786003438</v>
      </c>
    </row>
    <row r="436" spans="1:14">
      <c r="A436" s="240"/>
      <c r="B436" s="166" t="s">
        <v>27</v>
      </c>
      <c r="C436" s="109">
        <v>0</v>
      </c>
      <c r="D436" s="109">
        <v>0</v>
      </c>
      <c r="E436" s="97">
        <v>0</v>
      </c>
      <c r="F436" s="16"/>
      <c r="G436" s="78"/>
      <c r="H436" s="78"/>
      <c r="I436" s="78">
        <v>0</v>
      </c>
      <c r="J436" s="78">
        <v>0</v>
      </c>
      <c r="K436" s="78">
        <v>0</v>
      </c>
      <c r="L436" s="78">
        <v>0</v>
      </c>
      <c r="M436" s="37"/>
      <c r="N436" s="187"/>
    </row>
    <row r="437" spans="1:14">
      <c r="A437" s="240"/>
      <c r="B437" s="18" t="s">
        <v>28</v>
      </c>
      <c r="C437" s="109">
        <v>0</v>
      </c>
      <c r="D437" s="109">
        <v>0</v>
      </c>
      <c r="E437" s="97">
        <v>0</v>
      </c>
      <c r="F437" s="16"/>
      <c r="G437" s="78"/>
      <c r="H437" s="78"/>
      <c r="I437" s="78">
        <v>0</v>
      </c>
      <c r="J437" s="78">
        <v>0</v>
      </c>
      <c r="K437" s="78">
        <v>0</v>
      </c>
      <c r="L437" s="78">
        <v>0</v>
      </c>
      <c r="M437" s="37"/>
      <c r="N437" s="187"/>
    </row>
    <row r="438" spans="1:14">
      <c r="A438" s="240"/>
      <c r="B438" s="18" t="s">
        <v>29</v>
      </c>
      <c r="C438" s="109">
        <v>0</v>
      </c>
      <c r="D438" s="109">
        <v>0</v>
      </c>
      <c r="E438" s="97">
        <v>0</v>
      </c>
      <c r="F438" s="16"/>
      <c r="G438" s="78"/>
      <c r="H438" s="78"/>
      <c r="I438" s="78">
        <v>0</v>
      </c>
      <c r="J438" s="78">
        <v>0</v>
      </c>
      <c r="K438" s="78">
        <v>0</v>
      </c>
      <c r="L438" s="78">
        <v>0</v>
      </c>
      <c r="M438" s="37"/>
      <c r="N438" s="187"/>
    </row>
    <row r="439" spans="1:14">
      <c r="A439" s="240"/>
      <c r="B439" s="18" t="s">
        <v>30</v>
      </c>
      <c r="C439" s="109">
        <v>0</v>
      </c>
      <c r="D439" s="109">
        <v>0</v>
      </c>
      <c r="E439" s="97">
        <v>0</v>
      </c>
      <c r="F439" s="16"/>
      <c r="G439" s="78"/>
      <c r="H439" s="78"/>
      <c r="I439" s="78">
        <v>0</v>
      </c>
      <c r="J439" s="78">
        <v>0</v>
      </c>
      <c r="K439" s="78">
        <v>0</v>
      </c>
      <c r="L439" s="78"/>
      <c r="M439" s="37"/>
      <c r="N439" s="187"/>
    </row>
    <row r="440" spans="1:14" ht="14.25" thickBot="1">
      <c r="A440" s="196"/>
      <c r="B440" s="19" t="s">
        <v>31</v>
      </c>
      <c r="C440" s="20">
        <f t="shared" ref="C440:L440" si="108">C428+C430+C431+C432+C433+C434+C435+C436</f>
        <v>160.75483367919998</v>
      </c>
      <c r="D440" s="20">
        <f t="shared" si="108"/>
        <v>757.99998867919999</v>
      </c>
      <c r="E440" s="20">
        <f t="shared" si="108"/>
        <v>937.01277199999993</v>
      </c>
      <c r="F440" s="21">
        <f>(D440-E440)/E440*100</f>
        <v>-19.104625750053273</v>
      </c>
      <c r="G440" s="20">
        <f t="shared" si="108"/>
        <v>8123</v>
      </c>
      <c r="H440" s="20">
        <f t="shared" si="108"/>
        <v>2183346.8280520001</v>
      </c>
      <c r="I440" s="20">
        <f t="shared" si="108"/>
        <v>459</v>
      </c>
      <c r="J440" s="20">
        <f t="shared" si="108"/>
        <v>100</v>
      </c>
      <c r="K440" s="20">
        <f t="shared" si="108"/>
        <v>295.27000000000004</v>
      </c>
      <c r="L440" s="20">
        <f t="shared" si="108"/>
        <v>227.95614799999998</v>
      </c>
      <c r="M440" s="20">
        <f t="shared" ref="M440:M442" si="109">(K440-L440)/L440*100</f>
        <v>29.529298766708433</v>
      </c>
      <c r="N440" s="188">
        <f>D440/D518*100</f>
        <v>12.328359712025726</v>
      </c>
    </row>
    <row r="441" spans="1:14" ht="14.25" thickTop="1">
      <c r="A441" s="240" t="s">
        <v>34</v>
      </c>
      <c r="B441" s="166" t="s">
        <v>19</v>
      </c>
      <c r="C441" s="38">
        <v>26.0061</v>
      </c>
      <c r="D441" s="38">
        <v>134.6515</v>
      </c>
      <c r="E441" s="38">
        <v>162.68510000000001</v>
      </c>
      <c r="F441" s="16">
        <f>(D441-E441)/E441*100</f>
        <v>-17.231817787861338</v>
      </c>
      <c r="G441" s="118">
        <v>891</v>
      </c>
      <c r="H441" s="118">
        <v>69200.19</v>
      </c>
      <c r="I441" s="118">
        <v>146</v>
      </c>
      <c r="J441" s="118">
        <v>5.6294000000000004</v>
      </c>
      <c r="K441" s="118">
        <v>67.701400000000007</v>
      </c>
      <c r="L441" s="118">
        <v>167.84460000000001</v>
      </c>
      <c r="M441" s="37">
        <f t="shared" si="109"/>
        <v>-59.664237038308052</v>
      </c>
      <c r="N441" s="187">
        <f>D441/D506*100</f>
        <v>4.061806275197986</v>
      </c>
    </row>
    <row r="442" spans="1:14">
      <c r="A442" s="240"/>
      <c r="B442" s="166" t="s">
        <v>20</v>
      </c>
      <c r="C442" s="37">
        <v>7.6704999999999997</v>
      </c>
      <c r="D442" s="37">
        <v>37.714500000000001</v>
      </c>
      <c r="E442" s="37">
        <v>49.112099999999998</v>
      </c>
      <c r="F442" s="16">
        <f>(D442-E442)/E442*100</f>
        <v>-23.207315508805358</v>
      </c>
      <c r="G442" s="118">
        <v>331</v>
      </c>
      <c r="H442" s="118">
        <v>6620</v>
      </c>
      <c r="I442" s="118">
        <v>62</v>
      </c>
      <c r="J442" s="118">
        <v>2.1549999999999998</v>
      </c>
      <c r="K442" s="118">
        <v>14.367999999999999</v>
      </c>
      <c r="L442" s="118">
        <v>49.442100000000003</v>
      </c>
      <c r="M442" s="37">
        <f t="shared" si="109"/>
        <v>-70.939745682323363</v>
      </c>
      <c r="N442" s="187">
        <f>D442/D507*100</f>
        <v>4.2960954191036809</v>
      </c>
    </row>
    <row r="443" spans="1:14">
      <c r="A443" s="240"/>
      <c r="B443" s="166" t="s">
        <v>21</v>
      </c>
      <c r="C443" s="37">
        <v>1.5618000000000001</v>
      </c>
      <c r="D443" s="37">
        <v>4.8966000000000003</v>
      </c>
      <c r="E443" s="37">
        <v>4.0346000000000002</v>
      </c>
      <c r="F443" s="16">
        <f>(D443-E443)/E443*100</f>
        <v>21.365191097010857</v>
      </c>
      <c r="G443" s="118">
        <v>39</v>
      </c>
      <c r="H443" s="118">
        <v>4474.0200000000004</v>
      </c>
      <c r="I443" s="118">
        <v>5</v>
      </c>
      <c r="J443" s="118">
        <v>0.38500000000000001</v>
      </c>
      <c r="K443" s="118">
        <v>2.2358000000000002</v>
      </c>
      <c r="L443" s="118">
        <v>5.5721999999999996</v>
      </c>
      <c r="M443" s="37"/>
      <c r="N443" s="187">
        <f>D443/D508*100</f>
        <v>1.0235123589305464</v>
      </c>
    </row>
    <row r="444" spans="1:14">
      <c r="A444" s="240"/>
      <c r="B444" s="166" t="s">
        <v>22</v>
      </c>
      <c r="C444" s="37">
        <v>6.0143000000000004</v>
      </c>
      <c r="D444" s="37">
        <v>25.918800000000001</v>
      </c>
      <c r="E444" s="37">
        <v>28.052700000000002</v>
      </c>
      <c r="F444" s="16">
        <f>(D444-E444)/E444*100</f>
        <v>-7.6067544300548633</v>
      </c>
      <c r="G444" s="118">
        <v>1131</v>
      </c>
      <c r="H444" s="118">
        <v>37577.699999999997</v>
      </c>
      <c r="I444" s="118">
        <v>142</v>
      </c>
      <c r="J444" s="118">
        <v>4.8548</v>
      </c>
      <c r="K444" s="118">
        <v>20.920300000000001</v>
      </c>
      <c r="L444" s="118">
        <v>30.958600000000001</v>
      </c>
      <c r="M444" s="37">
        <f t="shared" ref="M444:M449" si="110">(K444-L444)/L444*100</f>
        <v>-32.424915855368134</v>
      </c>
      <c r="N444" s="187">
        <f>D444/D509*100</f>
        <v>12.554886333201068</v>
      </c>
    </row>
    <row r="445" spans="1:14">
      <c r="A445" s="240"/>
      <c r="B445" s="166" t="s">
        <v>23</v>
      </c>
      <c r="C445" s="37">
        <v>0</v>
      </c>
      <c r="D445" s="37">
        <v>0</v>
      </c>
      <c r="E445" s="37">
        <v>0</v>
      </c>
      <c r="F445" s="16"/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37"/>
      <c r="N445" s="187"/>
    </row>
    <row r="446" spans="1:14">
      <c r="A446" s="240"/>
      <c r="B446" s="166" t="s">
        <v>24</v>
      </c>
      <c r="C446" s="37">
        <v>8.8950999999999993</v>
      </c>
      <c r="D446" s="37">
        <v>29.479800000000001</v>
      </c>
      <c r="E446" s="37">
        <v>62.293199999999999</v>
      </c>
      <c r="F446" s="16">
        <f>(D446-E446)/E446*100</f>
        <v>-52.675733466895267</v>
      </c>
      <c r="G446" s="118">
        <v>34</v>
      </c>
      <c r="H446" s="118">
        <v>35140.58</v>
      </c>
      <c r="I446" s="118">
        <v>8</v>
      </c>
      <c r="J446" s="118">
        <v>0.3</v>
      </c>
      <c r="K446" s="118">
        <v>27.097300000000001</v>
      </c>
      <c r="L446" s="118">
        <v>2.5960999999999999</v>
      </c>
      <c r="M446" s="37">
        <f t="shared" si="110"/>
        <v>943.76950040445297</v>
      </c>
      <c r="N446" s="187">
        <f>D446/D511*100</f>
        <v>16.43145283666712</v>
      </c>
    </row>
    <row r="447" spans="1:14">
      <c r="A447" s="240"/>
      <c r="B447" s="166" t="s">
        <v>25</v>
      </c>
      <c r="C447" s="39">
        <v>152.90280000000001</v>
      </c>
      <c r="D447" s="39">
        <v>419.71660000000003</v>
      </c>
      <c r="E447" s="39">
        <v>210.3792</v>
      </c>
      <c r="F447" s="16">
        <f>(D447-E447)/E447*100</f>
        <v>99.50479895350874</v>
      </c>
      <c r="G447" s="120">
        <v>64</v>
      </c>
      <c r="H447" s="120">
        <v>5088.3599999999997</v>
      </c>
      <c r="I447" s="120">
        <v>247</v>
      </c>
      <c r="J447" s="120">
        <v>8.3049999999999997</v>
      </c>
      <c r="K447" s="120">
        <v>100.96000000000001</v>
      </c>
      <c r="L447" s="120">
        <v>50.249000000000002</v>
      </c>
      <c r="M447" s="37">
        <f t="shared" si="110"/>
        <v>100.91942128201556</v>
      </c>
      <c r="N447" s="187">
        <f>D447/D512*100</f>
        <v>30.878739729691894</v>
      </c>
    </row>
    <row r="448" spans="1:14">
      <c r="A448" s="240"/>
      <c r="B448" s="166" t="s">
        <v>26</v>
      </c>
      <c r="C448" s="37">
        <v>5.1576000000000004</v>
      </c>
      <c r="D448" s="37">
        <v>36.424300000000002</v>
      </c>
      <c r="E448" s="37">
        <v>52.056100000000001</v>
      </c>
      <c r="F448" s="16">
        <f>(D448-E448)/E448*100</f>
        <v>-30.02875743668849</v>
      </c>
      <c r="G448" s="118">
        <v>885</v>
      </c>
      <c r="H448" s="118">
        <v>45912.5</v>
      </c>
      <c r="I448" s="118">
        <v>59</v>
      </c>
      <c r="J448" s="118">
        <v>6.4210000000000003</v>
      </c>
      <c r="K448" s="118">
        <v>25.565300000000001</v>
      </c>
      <c r="L448" s="118">
        <v>29.401</v>
      </c>
      <c r="M448" s="37">
        <f t="shared" si="110"/>
        <v>-13.046154892690723</v>
      </c>
      <c r="N448" s="187">
        <f>D448/D513*100</f>
        <v>6.3341806615593077</v>
      </c>
    </row>
    <row r="449" spans="1:14">
      <c r="A449" s="240"/>
      <c r="B449" s="166" t="s">
        <v>27</v>
      </c>
      <c r="C449" s="40">
        <v>0</v>
      </c>
      <c r="D449" s="40">
        <v>0</v>
      </c>
      <c r="E449" s="40">
        <v>0</v>
      </c>
      <c r="F449" s="16" t="e">
        <f>(D449-E449)/E449*100</f>
        <v>#DIV/0!</v>
      </c>
      <c r="G449" s="118">
        <v>0</v>
      </c>
      <c r="H449" s="118">
        <v>0</v>
      </c>
      <c r="I449" s="118">
        <v>0</v>
      </c>
      <c r="J449" s="118">
        <v>0</v>
      </c>
      <c r="K449" s="119">
        <v>0</v>
      </c>
      <c r="L449" s="118">
        <v>0</v>
      </c>
      <c r="M449" s="37" t="e">
        <f t="shared" si="110"/>
        <v>#DIV/0!</v>
      </c>
      <c r="N449" s="187">
        <f>D449/D514*100</f>
        <v>0</v>
      </c>
    </row>
    <row r="450" spans="1:14">
      <c r="A450" s="240"/>
      <c r="B450" s="18" t="s">
        <v>28</v>
      </c>
      <c r="C450" s="40">
        <v>0</v>
      </c>
      <c r="D450" s="40">
        <v>0</v>
      </c>
      <c r="E450" s="40">
        <v>0</v>
      </c>
      <c r="F450" s="16" t="e">
        <f>(D450-E450)/E450*100</f>
        <v>#DIV/0!</v>
      </c>
      <c r="G450" s="119">
        <v>0</v>
      </c>
      <c r="H450" s="119">
        <v>0</v>
      </c>
      <c r="I450" s="119">
        <v>0</v>
      </c>
      <c r="J450" s="119">
        <v>0</v>
      </c>
      <c r="K450" s="119">
        <v>0</v>
      </c>
      <c r="L450" s="119">
        <v>0</v>
      </c>
      <c r="M450" s="37"/>
      <c r="N450" s="187" t="e">
        <f>D450/D515*100</f>
        <v>#DIV/0!</v>
      </c>
    </row>
    <row r="451" spans="1:14">
      <c r="A451" s="240"/>
      <c r="B451" s="18" t="s">
        <v>29</v>
      </c>
      <c r="C451" s="40">
        <v>0</v>
      </c>
      <c r="D451" s="40">
        <v>0</v>
      </c>
      <c r="E451" s="40">
        <v>0</v>
      </c>
      <c r="F451" s="16"/>
      <c r="G451" s="119">
        <v>0</v>
      </c>
      <c r="H451" s="119">
        <v>0</v>
      </c>
      <c r="I451" s="119">
        <v>0</v>
      </c>
      <c r="J451" s="119">
        <v>0</v>
      </c>
      <c r="K451" s="119">
        <v>0</v>
      </c>
      <c r="L451" s="119">
        <v>0</v>
      </c>
      <c r="M451" s="37"/>
      <c r="N451" s="187"/>
    </row>
    <row r="452" spans="1:14">
      <c r="A452" s="240"/>
      <c r="B452" s="18" t="s">
        <v>30</v>
      </c>
      <c r="C452" s="40">
        <v>0</v>
      </c>
      <c r="D452" s="40">
        <v>0</v>
      </c>
      <c r="E452" s="40">
        <v>0</v>
      </c>
      <c r="F452" s="16"/>
      <c r="G452" s="119">
        <v>0</v>
      </c>
      <c r="H452" s="119">
        <v>0</v>
      </c>
      <c r="I452" s="119">
        <v>0</v>
      </c>
      <c r="J452" s="119">
        <v>0</v>
      </c>
      <c r="K452" s="119">
        <v>0</v>
      </c>
      <c r="L452" s="119">
        <v>0</v>
      </c>
      <c r="M452" s="37" t="e">
        <f>(K452-L452)/L452*100</f>
        <v>#DIV/0!</v>
      </c>
      <c r="N452" s="187"/>
    </row>
    <row r="453" spans="1:14" ht="14.25" thickBot="1">
      <c r="A453" s="196"/>
      <c r="B453" s="19" t="s">
        <v>31</v>
      </c>
      <c r="C453" s="20">
        <f t="shared" ref="C453:L453" si="111">C441+C443+C444+C445+C446+C447+C448+C449</f>
        <v>200.53770000000003</v>
      </c>
      <c r="D453" s="20">
        <f t="shared" si="111"/>
        <v>651.08760000000007</v>
      </c>
      <c r="E453" s="20">
        <f t="shared" si="111"/>
        <v>519.5009</v>
      </c>
      <c r="F453" s="21">
        <f>(D453-E453)/E453*100</f>
        <v>25.329446012509326</v>
      </c>
      <c r="G453" s="20">
        <f t="shared" si="111"/>
        <v>3044</v>
      </c>
      <c r="H453" s="20">
        <f t="shared" si="111"/>
        <v>197393.34999999998</v>
      </c>
      <c r="I453" s="20">
        <f t="shared" si="111"/>
        <v>607</v>
      </c>
      <c r="J453" s="20">
        <f t="shared" si="111"/>
        <v>25.895199999999999</v>
      </c>
      <c r="K453" s="20">
        <f t="shared" si="111"/>
        <v>244.48010000000002</v>
      </c>
      <c r="L453" s="20">
        <f t="shared" si="111"/>
        <v>286.62150000000003</v>
      </c>
      <c r="M453" s="20">
        <f>(K453-L453)/L453*100</f>
        <v>-14.702804918681956</v>
      </c>
      <c r="N453" s="188">
        <f>D453/D518*100</f>
        <v>10.589501657943472</v>
      </c>
    </row>
    <row r="454" spans="1:14" ht="14.25" thickTop="1">
      <c r="A454" s="240" t="s">
        <v>36</v>
      </c>
      <c r="B454" s="166" t="s">
        <v>19</v>
      </c>
      <c r="C454" s="38">
        <v>179.85470000000001</v>
      </c>
      <c r="D454" s="38">
        <v>287.5283</v>
      </c>
      <c r="E454" s="38">
        <v>162.02010000000001</v>
      </c>
      <c r="F454" s="181">
        <f>(D454-E454)/E454*100</f>
        <v>77.464586184059868</v>
      </c>
      <c r="G454" s="37">
        <v>2940</v>
      </c>
      <c r="H454" s="37">
        <v>366986.11330000003</v>
      </c>
      <c r="I454" s="39">
        <v>70</v>
      </c>
      <c r="J454" s="37">
        <v>21.4376</v>
      </c>
      <c r="K454" s="37">
        <v>114.3633</v>
      </c>
      <c r="L454" s="37">
        <v>57.6203</v>
      </c>
      <c r="M454" s="37">
        <f>(K454-L454)/L454*100</f>
        <v>98.477446316662693</v>
      </c>
      <c r="N454" s="187">
        <f>D454/D506*100</f>
        <v>8.6733846502787504</v>
      </c>
    </row>
    <row r="455" spans="1:14">
      <c r="A455" s="240"/>
      <c r="B455" s="166" t="s">
        <v>20</v>
      </c>
      <c r="C455" s="37">
        <v>5.2770999999999999</v>
      </c>
      <c r="D455" s="37">
        <v>14.460800000000001</v>
      </c>
      <c r="E455" s="37">
        <v>54.4251</v>
      </c>
      <c r="F455" s="16">
        <f>(D455-E455)/E455*100</f>
        <v>-73.429906421853147</v>
      </c>
      <c r="G455" s="37">
        <v>162</v>
      </c>
      <c r="H455" s="37">
        <v>3247.8</v>
      </c>
      <c r="I455" s="39">
        <v>21</v>
      </c>
      <c r="J455" s="37">
        <v>12.379799999999999</v>
      </c>
      <c r="K455" s="37">
        <v>38.991</v>
      </c>
      <c r="L455" s="37">
        <v>29.752400000000002</v>
      </c>
      <c r="M455" s="40">
        <f>(K455-L455)/L455*100</f>
        <v>31.051612643013666</v>
      </c>
      <c r="N455" s="187">
        <f>D455/D507*100</f>
        <v>1.647243809054197</v>
      </c>
    </row>
    <row r="456" spans="1:14">
      <c r="A456" s="240"/>
      <c r="B456" s="166" t="s">
        <v>21</v>
      </c>
      <c r="C456" s="37">
        <v>0</v>
      </c>
      <c r="D456" s="37">
        <v>0</v>
      </c>
      <c r="E456" s="37">
        <v>0</v>
      </c>
      <c r="F456" s="16"/>
      <c r="G456" s="37">
        <v>0</v>
      </c>
      <c r="H456" s="37">
        <v>0</v>
      </c>
      <c r="I456" s="39">
        <v>0</v>
      </c>
      <c r="J456" s="37">
        <v>0</v>
      </c>
      <c r="K456" s="37">
        <v>0</v>
      </c>
      <c r="L456" s="37">
        <v>0</v>
      </c>
      <c r="M456" s="40"/>
      <c r="N456" s="187"/>
    </row>
    <row r="457" spans="1:14">
      <c r="A457" s="240"/>
      <c r="B457" s="166" t="s">
        <v>22</v>
      </c>
      <c r="C457" s="37">
        <v>0.46679999999999999</v>
      </c>
      <c r="D457" s="37">
        <v>1.2664</v>
      </c>
      <c r="E457" s="37">
        <v>1.1480999999999999</v>
      </c>
      <c r="F457" s="16">
        <f>(D457-E457)/E457*100</f>
        <v>10.303980489504404</v>
      </c>
      <c r="G457" s="37">
        <v>76</v>
      </c>
      <c r="H457" s="37">
        <v>4719.26</v>
      </c>
      <c r="I457" s="39">
        <v>7</v>
      </c>
      <c r="J457" s="37">
        <v>0.3</v>
      </c>
      <c r="K457" s="37">
        <v>0.6</v>
      </c>
      <c r="L457" s="37">
        <v>0.86899999999999999</v>
      </c>
      <c r="M457" s="40">
        <f t="shared" ref="M457:M462" si="112">(K457-L457)/L457*100</f>
        <v>-30.955120828538551</v>
      </c>
      <c r="N457" s="187">
        <f>D457/D509*100</f>
        <v>0.61343534624927976</v>
      </c>
    </row>
    <row r="458" spans="1:14">
      <c r="A458" s="240"/>
      <c r="B458" s="166" t="s">
        <v>23</v>
      </c>
      <c r="C458" s="37">
        <v>0.40749999999999997</v>
      </c>
      <c r="D458" s="37">
        <v>0.64280000000000004</v>
      </c>
      <c r="E458" s="37">
        <v>0</v>
      </c>
      <c r="F458" s="16"/>
      <c r="G458" s="37">
        <v>41</v>
      </c>
      <c r="H458" s="37">
        <v>1213</v>
      </c>
      <c r="I458" s="39">
        <v>0</v>
      </c>
      <c r="J458" s="37">
        <v>0</v>
      </c>
      <c r="K458" s="37">
        <v>0</v>
      </c>
      <c r="L458" s="37">
        <v>0</v>
      </c>
      <c r="M458" s="40"/>
      <c r="N458" s="187">
        <f>D458/D510*100</f>
        <v>10.579334287665123</v>
      </c>
    </row>
    <row r="459" spans="1:14">
      <c r="A459" s="240"/>
      <c r="B459" s="166" t="s">
        <v>24</v>
      </c>
      <c r="C459" s="37">
        <v>0</v>
      </c>
      <c r="D459" s="37">
        <v>0</v>
      </c>
      <c r="E459" s="37">
        <v>2.2366000000000001</v>
      </c>
      <c r="F459" s="16">
        <f>(D459-E459)/E459*100</f>
        <v>-100</v>
      </c>
      <c r="G459" s="37">
        <v>0</v>
      </c>
      <c r="H459" s="37">
        <v>0</v>
      </c>
      <c r="I459" s="39">
        <v>0</v>
      </c>
      <c r="J459" s="37">
        <v>0</v>
      </c>
      <c r="K459" s="37">
        <v>0</v>
      </c>
      <c r="L459" s="37">
        <v>0</v>
      </c>
      <c r="M459" s="40"/>
      <c r="N459" s="187">
        <f>D459/D511*100</f>
        <v>0</v>
      </c>
    </row>
    <row r="460" spans="1:14">
      <c r="A460" s="240"/>
      <c r="B460" s="166" t="s">
        <v>25</v>
      </c>
      <c r="C460" s="39">
        <v>0</v>
      </c>
      <c r="D460" s="39">
        <v>0</v>
      </c>
      <c r="E460" s="37">
        <v>0</v>
      </c>
      <c r="F460" s="16"/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7">
        <v>0</v>
      </c>
      <c r="M460" s="40"/>
      <c r="N460" s="187"/>
    </row>
    <row r="461" spans="1:14">
      <c r="A461" s="240"/>
      <c r="B461" s="166" t="s">
        <v>26</v>
      </c>
      <c r="C461" s="37">
        <v>24.753499999999999</v>
      </c>
      <c r="D461" s="37">
        <v>43.509099999999997</v>
      </c>
      <c r="E461" s="37">
        <v>14.7646</v>
      </c>
      <c r="F461" s="16">
        <f>(D461-E461)/E461*100</f>
        <v>194.68526069111249</v>
      </c>
      <c r="G461" s="37">
        <v>1269</v>
      </c>
      <c r="H461" s="37">
        <v>218551.28</v>
      </c>
      <c r="I461" s="39">
        <v>7</v>
      </c>
      <c r="J461" s="37">
        <v>0</v>
      </c>
      <c r="K461" s="37">
        <v>1.1141000000000001</v>
      </c>
      <c r="L461" s="37">
        <v>6.5235000000000003</v>
      </c>
      <c r="M461" s="40">
        <f t="shared" si="112"/>
        <v>-82.92174446232849</v>
      </c>
      <c r="N461" s="187">
        <f>D461/D513*100</f>
        <v>7.5662263879292118</v>
      </c>
    </row>
    <row r="462" spans="1:14">
      <c r="A462" s="240"/>
      <c r="B462" s="166" t="s">
        <v>27</v>
      </c>
      <c r="C462" s="37">
        <v>0</v>
      </c>
      <c r="D462" s="40">
        <v>0</v>
      </c>
      <c r="E462" s="37">
        <v>0</v>
      </c>
      <c r="F462" s="16"/>
      <c r="G462" s="40">
        <v>0</v>
      </c>
      <c r="H462" s="40">
        <v>0</v>
      </c>
      <c r="I462" s="39">
        <v>0</v>
      </c>
      <c r="J462" s="37">
        <v>0</v>
      </c>
      <c r="K462" s="37">
        <v>0</v>
      </c>
      <c r="L462" s="37">
        <v>0</v>
      </c>
      <c r="M462" s="40" t="e">
        <f t="shared" si="112"/>
        <v>#DIV/0!</v>
      </c>
      <c r="N462" s="187">
        <f>D462/D514*100</f>
        <v>0</v>
      </c>
    </row>
    <row r="463" spans="1:14">
      <c r="A463" s="240"/>
      <c r="B463" s="18" t="s">
        <v>28</v>
      </c>
      <c r="C463" s="40">
        <v>0</v>
      </c>
      <c r="D463" s="40">
        <v>0</v>
      </c>
      <c r="E463" s="47">
        <v>0</v>
      </c>
      <c r="F463" s="16"/>
      <c r="G463" s="40">
        <v>0</v>
      </c>
      <c r="H463" s="40">
        <v>0</v>
      </c>
      <c r="I463" s="39">
        <v>0</v>
      </c>
      <c r="J463" s="37">
        <v>0</v>
      </c>
      <c r="K463" s="37">
        <v>0</v>
      </c>
      <c r="L463" s="47">
        <v>0</v>
      </c>
      <c r="M463" s="37"/>
      <c r="N463" s="187"/>
    </row>
    <row r="464" spans="1:14">
      <c r="A464" s="240"/>
      <c r="B464" s="18" t="s">
        <v>29</v>
      </c>
      <c r="C464" s="40">
        <v>0</v>
      </c>
      <c r="D464" s="40">
        <v>0</v>
      </c>
      <c r="E464" s="47">
        <v>0</v>
      </c>
      <c r="F464" s="16"/>
      <c r="G464" s="40">
        <v>0</v>
      </c>
      <c r="H464" s="40">
        <v>0</v>
      </c>
      <c r="I464" s="39">
        <v>0</v>
      </c>
      <c r="J464" s="37">
        <v>0</v>
      </c>
      <c r="K464" s="37">
        <v>0</v>
      </c>
      <c r="L464" s="47">
        <v>0</v>
      </c>
      <c r="M464" s="37"/>
      <c r="N464" s="187">
        <f>D464/D516*100</f>
        <v>0</v>
      </c>
    </row>
    <row r="465" spans="1:14">
      <c r="A465" s="240"/>
      <c r="B465" s="18" t="s">
        <v>30</v>
      </c>
      <c r="C465" s="47">
        <v>0</v>
      </c>
      <c r="D465" s="47">
        <v>0</v>
      </c>
      <c r="E465" s="47">
        <v>0</v>
      </c>
      <c r="F465" s="16"/>
      <c r="G465" s="39">
        <v>0</v>
      </c>
      <c r="H465" s="39">
        <v>0</v>
      </c>
      <c r="I465" s="40">
        <v>0</v>
      </c>
      <c r="J465" s="40">
        <v>0</v>
      </c>
      <c r="K465" s="40">
        <v>0</v>
      </c>
      <c r="L465" s="40">
        <v>0</v>
      </c>
      <c r="M465" s="37"/>
      <c r="N465" s="187"/>
    </row>
    <row r="466" spans="1:14" ht="14.25" thickBot="1">
      <c r="A466" s="196"/>
      <c r="B466" s="19" t="s">
        <v>31</v>
      </c>
      <c r="C466" s="20">
        <f t="shared" ref="C466:L466" si="113">C454+C456+C457+C458+C459+C460+C461+C462</f>
        <v>205.48250000000002</v>
      </c>
      <c r="D466" s="20">
        <f t="shared" si="113"/>
        <v>332.94659999999999</v>
      </c>
      <c r="E466" s="20">
        <f t="shared" si="113"/>
        <v>180.16940000000002</v>
      </c>
      <c r="F466" s="21">
        <f t="shared" ref="F466:F472" si="114">(D466-E466)/E466*100</f>
        <v>84.796419369770859</v>
      </c>
      <c r="G466" s="20">
        <f t="shared" si="113"/>
        <v>4326</v>
      </c>
      <c r="H466" s="20">
        <f t="shared" si="113"/>
        <v>591469.65330000001</v>
      </c>
      <c r="I466" s="20">
        <f t="shared" si="113"/>
        <v>84</v>
      </c>
      <c r="J466" s="20">
        <f t="shared" si="113"/>
        <v>21.7376</v>
      </c>
      <c r="K466" s="20">
        <f t="shared" si="113"/>
        <v>116.07739999999998</v>
      </c>
      <c r="L466" s="20">
        <f t="shared" si="113"/>
        <v>65.012799999999999</v>
      </c>
      <c r="M466" s="20">
        <f>(K466-L466)/L466*100</f>
        <v>78.545455664115352</v>
      </c>
      <c r="N466" s="188">
        <f>D466/D518*100</f>
        <v>5.415152389181797</v>
      </c>
    </row>
    <row r="467" spans="1:14" ht="14.25" thickTop="1">
      <c r="A467" s="206" t="s">
        <v>40</v>
      </c>
      <c r="B467" s="22" t="s">
        <v>19</v>
      </c>
      <c r="C467" s="34">
        <v>98.318641</v>
      </c>
      <c r="D467" s="34">
        <v>454.22409800000003</v>
      </c>
      <c r="E467" s="34">
        <v>547.52881300000001</v>
      </c>
      <c r="F467" s="183">
        <f t="shared" si="114"/>
        <v>-17.041060266539795</v>
      </c>
      <c r="G467" s="34">
        <v>3630</v>
      </c>
      <c r="H467" s="34">
        <v>285086.75248699996</v>
      </c>
      <c r="I467" s="34">
        <v>417</v>
      </c>
      <c r="J467" s="34">
        <v>13.7</v>
      </c>
      <c r="K467" s="34">
        <v>150.85</v>
      </c>
      <c r="L467" s="36">
        <v>134.44</v>
      </c>
      <c r="M467" s="40">
        <f>(K467-L467)/L467*100</f>
        <v>12.206188634335017</v>
      </c>
      <c r="N467" s="189">
        <f t="shared" ref="N467:N475" si="115">D467/D506*100</f>
        <v>13.701817592841856</v>
      </c>
    </row>
    <row r="468" spans="1:14">
      <c r="A468" s="240"/>
      <c r="B468" s="166" t="s">
        <v>20</v>
      </c>
      <c r="C468" s="34">
        <v>20.488800000000001</v>
      </c>
      <c r="D468" s="34">
        <v>124.714</v>
      </c>
      <c r="E468" s="34">
        <v>154.3921</v>
      </c>
      <c r="F468" s="16">
        <f t="shared" si="114"/>
        <v>-19.222550894767284</v>
      </c>
      <c r="G468" s="34">
        <v>1498</v>
      </c>
      <c r="H468" s="34">
        <v>29975.599999999999</v>
      </c>
      <c r="I468" s="34">
        <v>116</v>
      </c>
      <c r="J468" s="34">
        <v>3.58</v>
      </c>
      <c r="K468" s="34">
        <v>39.68</v>
      </c>
      <c r="L468" s="36">
        <v>50.21</v>
      </c>
      <c r="M468" s="40">
        <f>(K468-L468)/L468*100</f>
        <v>-20.971917944632544</v>
      </c>
      <c r="N468" s="187">
        <f t="shared" si="115"/>
        <v>14.206293178965556</v>
      </c>
    </row>
    <row r="469" spans="1:14">
      <c r="A469" s="240"/>
      <c r="B469" s="166" t="s">
        <v>21</v>
      </c>
      <c r="C469" s="34">
        <v>5.1887000000000003E-2</v>
      </c>
      <c r="D469" s="34">
        <v>1.50868</v>
      </c>
      <c r="E469" s="34">
        <v>0.46509499999999998</v>
      </c>
      <c r="F469" s="16">
        <f t="shared" si="114"/>
        <v>224.38104043259978</v>
      </c>
      <c r="G469" s="34">
        <v>11</v>
      </c>
      <c r="H469" s="34">
        <v>3422.4209999999998</v>
      </c>
      <c r="I469" s="34"/>
      <c r="J469" s="34"/>
      <c r="K469" s="34"/>
      <c r="L469" s="36"/>
      <c r="M469" s="40"/>
      <c r="N469" s="187">
        <f t="shared" si="115"/>
        <v>0.3153520045891714</v>
      </c>
    </row>
    <row r="470" spans="1:14">
      <c r="A470" s="240"/>
      <c r="B470" s="166" t="s">
        <v>22</v>
      </c>
      <c r="C470" s="34">
        <v>15.731632000000001</v>
      </c>
      <c r="D470" s="34">
        <v>47.581834000000001</v>
      </c>
      <c r="E470" s="34">
        <v>30.155518000000001</v>
      </c>
      <c r="F470" s="16">
        <f t="shared" si="114"/>
        <v>57.788150082515578</v>
      </c>
      <c r="G470" s="34">
        <v>3400</v>
      </c>
      <c r="H470" s="34">
        <v>116059.64</v>
      </c>
      <c r="I470" s="34">
        <v>81</v>
      </c>
      <c r="J470" s="34">
        <v>1.05</v>
      </c>
      <c r="K470" s="34">
        <v>10.79</v>
      </c>
      <c r="L470" s="36">
        <v>7.3</v>
      </c>
      <c r="M470" s="40">
        <f>(K470-L470)/L470*100</f>
        <v>47.808219178082183</v>
      </c>
      <c r="N470" s="187">
        <f t="shared" si="115"/>
        <v>23.048309234811871</v>
      </c>
    </row>
    <row r="471" spans="1:14">
      <c r="A471" s="240"/>
      <c r="B471" s="166" t="s">
        <v>23</v>
      </c>
      <c r="C471" s="34">
        <v>0</v>
      </c>
      <c r="D471" s="34">
        <v>0.11320799999999999</v>
      </c>
      <c r="E471" s="34">
        <v>0</v>
      </c>
      <c r="F471" s="16" t="e">
        <f t="shared" si="114"/>
        <v>#DIV/0!</v>
      </c>
      <c r="G471" s="34">
        <v>1</v>
      </c>
      <c r="H471" s="34">
        <v>1000.12</v>
      </c>
      <c r="I471" s="34"/>
      <c r="J471" s="34"/>
      <c r="K471" s="34"/>
      <c r="L471" s="36"/>
      <c r="M471" s="40" t="e">
        <f>(K471-L471)/L471*100</f>
        <v>#DIV/0!</v>
      </c>
      <c r="N471" s="187">
        <f t="shared" si="115"/>
        <v>1.8632004916583591</v>
      </c>
    </row>
    <row r="472" spans="1:14">
      <c r="A472" s="240"/>
      <c r="B472" s="166" t="s">
        <v>24</v>
      </c>
      <c r="C472" s="34">
        <v>5.236408</v>
      </c>
      <c r="D472" s="34">
        <v>31.865452000000001</v>
      </c>
      <c r="E472" s="34">
        <v>45.355193999999997</v>
      </c>
      <c r="F472" s="16">
        <f t="shared" si="114"/>
        <v>-29.742441405939079</v>
      </c>
      <c r="G472" s="34">
        <v>18</v>
      </c>
      <c r="H472" s="34">
        <v>22691</v>
      </c>
      <c r="I472" s="34">
        <v>35</v>
      </c>
      <c r="J472" s="34">
        <v>0.9</v>
      </c>
      <c r="K472" s="34">
        <v>20.059999999999999</v>
      </c>
      <c r="L472" s="36">
        <v>1.18</v>
      </c>
      <c r="M472" s="40">
        <f>(K472-L472)/L472*100</f>
        <v>1600</v>
      </c>
      <c r="N472" s="187">
        <f t="shared" si="115"/>
        <v>17.761167703209651</v>
      </c>
    </row>
    <row r="473" spans="1:14">
      <c r="A473" s="240"/>
      <c r="B473" s="166" t="s">
        <v>25</v>
      </c>
      <c r="C473" s="34">
        <v>0</v>
      </c>
      <c r="D473" s="34">
        <v>7.8667539999999994</v>
      </c>
      <c r="E473" s="34">
        <v>102.19799999999999</v>
      </c>
      <c r="F473" s="16"/>
      <c r="G473" s="34">
        <v>13</v>
      </c>
      <c r="H473" s="34">
        <v>592.40057899999999</v>
      </c>
      <c r="I473" s="34">
        <v>3</v>
      </c>
      <c r="J473" s="34"/>
      <c r="K473" s="34">
        <v>4.08</v>
      </c>
      <c r="L473" s="36"/>
      <c r="M473" s="40"/>
      <c r="N473" s="187">
        <f t="shared" si="115"/>
        <v>0.57876064297555196</v>
      </c>
    </row>
    <row r="474" spans="1:14">
      <c r="A474" s="240"/>
      <c r="B474" s="166" t="s">
        <v>26</v>
      </c>
      <c r="C474" s="34">
        <v>23.468332</v>
      </c>
      <c r="D474" s="34">
        <v>70.926682999999997</v>
      </c>
      <c r="E474" s="34">
        <v>28.345258999999999</v>
      </c>
      <c r="F474" s="16">
        <f>(D474-E474)/E474*100</f>
        <v>150.22414859571401</v>
      </c>
      <c r="G474" s="34">
        <v>2320</v>
      </c>
      <c r="H474" s="34">
        <v>116985.2</v>
      </c>
      <c r="I474" s="34">
        <v>10</v>
      </c>
      <c r="J474" s="34">
        <v>0.4</v>
      </c>
      <c r="K474" s="34">
        <v>1.72</v>
      </c>
      <c r="L474" s="36">
        <v>1.72</v>
      </c>
      <c r="M474" s="40">
        <f>(K474-L474)/L474*100</f>
        <v>0</v>
      </c>
      <c r="N474" s="187">
        <f t="shared" si="115"/>
        <v>12.334140226363917</v>
      </c>
    </row>
    <row r="475" spans="1:14">
      <c r="A475" s="240"/>
      <c r="B475" s="166" t="s">
        <v>27</v>
      </c>
      <c r="C475" s="34">
        <v>0</v>
      </c>
      <c r="D475" s="34">
        <v>0.62367700000000004</v>
      </c>
      <c r="E475" s="34">
        <v>1.3065440000000001</v>
      </c>
      <c r="F475" s="16">
        <f>(D475-E475)/E475*100</f>
        <v>-52.265136114818944</v>
      </c>
      <c r="G475" s="34">
        <v>9</v>
      </c>
      <c r="H475" s="34">
        <v>699.5</v>
      </c>
      <c r="I475" s="36"/>
      <c r="J475" s="36"/>
      <c r="K475" s="36"/>
      <c r="L475" s="36"/>
      <c r="M475" s="37"/>
      <c r="N475" s="187">
        <f t="shared" si="115"/>
        <v>2.1705436446578004</v>
      </c>
    </row>
    <row r="476" spans="1:14">
      <c r="A476" s="240"/>
      <c r="B476" s="18" t="s">
        <v>28</v>
      </c>
      <c r="C476" s="34">
        <v>0</v>
      </c>
      <c r="D476" s="34">
        <v>0</v>
      </c>
      <c r="E476" s="34">
        <v>0</v>
      </c>
      <c r="F476" s="16"/>
      <c r="G476" s="34">
        <v>0</v>
      </c>
      <c r="H476" s="34">
        <v>0</v>
      </c>
      <c r="I476" s="34"/>
      <c r="J476" s="34"/>
      <c r="K476" s="34"/>
      <c r="L476" s="34"/>
      <c r="M476" s="37"/>
      <c r="N476" s="187"/>
    </row>
    <row r="477" spans="1:14">
      <c r="A477" s="240"/>
      <c r="B477" s="18" t="s">
        <v>29</v>
      </c>
      <c r="C477" s="34">
        <v>0</v>
      </c>
      <c r="D477" s="34">
        <v>0</v>
      </c>
      <c r="E477" s="34">
        <v>0</v>
      </c>
      <c r="F477" s="16" t="e">
        <f>(D477-E477)/E477*100</f>
        <v>#DIV/0!</v>
      </c>
      <c r="G477" s="34">
        <v>0</v>
      </c>
      <c r="H477" s="34">
        <v>0</v>
      </c>
      <c r="I477" s="34"/>
      <c r="J477" s="34"/>
      <c r="K477" s="34"/>
      <c r="L477" s="34"/>
      <c r="M477" s="37"/>
      <c r="N477" s="187">
        <f>D477/D516*100</f>
        <v>0</v>
      </c>
    </row>
    <row r="478" spans="1:14">
      <c r="A478" s="240"/>
      <c r="B478" s="18" t="s">
        <v>30</v>
      </c>
      <c r="C478" s="40">
        <v>0</v>
      </c>
      <c r="D478" s="40">
        <v>0</v>
      </c>
      <c r="E478" s="40">
        <v>0</v>
      </c>
      <c r="F478" s="16"/>
      <c r="G478" s="40">
        <v>0</v>
      </c>
      <c r="H478" s="40">
        <v>0</v>
      </c>
      <c r="I478" s="40"/>
      <c r="J478" s="40"/>
      <c r="K478" s="40"/>
      <c r="L478" s="40"/>
      <c r="M478" s="37"/>
      <c r="N478" s="187"/>
    </row>
    <row r="479" spans="1:14" ht="14.25" thickBot="1">
      <c r="A479" s="196"/>
      <c r="B479" s="19" t="s">
        <v>31</v>
      </c>
      <c r="C479" s="20">
        <f t="shared" ref="C479:L479" si="116">C467+C469+C470+C471+C472+C473+C474+C475</f>
        <v>142.80689999999998</v>
      </c>
      <c r="D479" s="20">
        <f t="shared" si="116"/>
        <v>614.71038600000009</v>
      </c>
      <c r="E479" s="20">
        <f t="shared" si="116"/>
        <v>755.354423</v>
      </c>
      <c r="F479" s="21">
        <f>(D479-E479)/E479*100</f>
        <v>-18.619608586047811</v>
      </c>
      <c r="G479" s="20">
        <f t="shared" si="116"/>
        <v>9402</v>
      </c>
      <c r="H479" s="20">
        <f t="shared" si="116"/>
        <v>546537.03406599991</v>
      </c>
      <c r="I479" s="20">
        <f t="shared" si="116"/>
        <v>546</v>
      </c>
      <c r="J479" s="20">
        <f t="shared" si="116"/>
        <v>16.05</v>
      </c>
      <c r="K479" s="20">
        <f t="shared" si="116"/>
        <v>187.5</v>
      </c>
      <c r="L479" s="20">
        <f t="shared" si="116"/>
        <v>144.64000000000001</v>
      </c>
      <c r="M479" s="20">
        <f>(K479-L479)/L479*100</f>
        <v>29.632190265486713</v>
      </c>
      <c r="N479" s="188">
        <f>D479/D518*100</f>
        <v>9.9978507526515212</v>
      </c>
    </row>
    <row r="480" spans="1:14" ht="14.25" thickTop="1">
      <c r="A480" s="195" t="s">
        <v>67</v>
      </c>
      <c r="B480" s="22" t="s">
        <v>19</v>
      </c>
      <c r="C480" s="38">
        <v>27.739740000000001</v>
      </c>
      <c r="D480" s="38">
        <v>110.075289</v>
      </c>
      <c r="E480" s="38">
        <v>107.058652</v>
      </c>
      <c r="F480" s="183">
        <f>(D480-E480)/E480*100</f>
        <v>2.8177423717234951</v>
      </c>
      <c r="G480" s="37">
        <v>1053</v>
      </c>
      <c r="H480" s="37">
        <v>91690.444487999994</v>
      </c>
      <c r="I480" s="37">
        <v>91</v>
      </c>
      <c r="J480" s="37">
        <v>6.3379050000000001</v>
      </c>
      <c r="K480" s="37">
        <v>26.847156999999999</v>
      </c>
      <c r="L480" s="37">
        <v>31.599012999999999</v>
      </c>
      <c r="M480" s="38">
        <f>(K480-L480)/L480*100</f>
        <v>-15.037988686545367</v>
      </c>
      <c r="N480" s="191">
        <f>D480/D506*100</f>
        <v>3.3204568802013479</v>
      </c>
    </row>
    <row r="481" spans="1:14">
      <c r="A481" s="195"/>
      <c r="B481" s="166" t="s">
        <v>20</v>
      </c>
      <c r="C481" s="38">
        <v>10.473883000000001</v>
      </c>
      <c r="D481" s="38">
        <v>38.407783999999999</v>
      </c>
      <c r="E481" s="38">
        <v>31.875060999999999</v>
      </c>
      <c r="F481" s="16">
        <f>(D481-E481)/E481*100</f>
        <v>20.494778033522827</v>
      </c>
      <c r="G481" s="37">
        <v>482</v>
      </c>
      <c r="H481" s="37">
        <v>9640</v>
      </c>
      <c r="I481" s="37">
        <v>36</v>
      </c>
      <c r="J481" s="37">
        <v>1.1910000000000001</v>
      </c>
      <c r="K481" s="37">
        <v>7.6029999999999998</v>
      </c>
      <c r="L481" s="37">
        <v>12.7682</v>
      </c>
      <c r="M481" s="40">
        <f>(K481-L481)/L481*100</f>
        <v>-40.453626979527272</v>
      </c>
      <c r="N481" s="191">
        <f>D481/D507*100</f>
        <v>4.3750680746217938</v>
      </c>
    </row>
    <row r="482" spans="1:14">
      <c r="A482" s="195"/>
      <c r="B482" s="166" t="s">
        <v>21</v>
      </c>
      <c r="C482" s="38">
        <v>0</v>
      </c>
      <c r="D482" s="38">
        <v>19.66601</v>
      </c>
      <c r="E482" s="38">
        <v>3.1339199999999998</v>
      </c>
      <c r="F482" s="16">
        <f>(D482-E482)/E482*100</f>
        <v>527.52112370449788</v>
      </c>
      <c r="G482" s="37">
        <v>2</v>
      </c>
      <c r="H482" s="37">
        <v>13957.310509999999</v>
      </c>
      <c r="I482" s="37">
        <v>0</v>
      </c>
      <c r="J482" s="37">
        <v>0</v>
      </c>
      <c r="K482" s="37">
        <v>0</v>
      </c>
      <c r="L482" s="37">
        <v>0</v>
      </c>
      <c r="M482" s="37"/>
      <c r="N482" s="191">
        <f>D482/D508*100</f>
        <v>4.110689924815528</v>
      </c>
    </row>
    <row r="483" spans="1:14">
      <c r="A483" s="195"/>
      <c r="B483" s="166" t="s">
        <v>22</v>
      </c>
      <c r="C483" s="38">
        <v>0.244529</v>
      </c>
      <c r="D483" s="38">
        <v>16.302078000000002</v>
      </c>
      <c r="E483" s="38">
        <v>2.304351</v>
      </c>
      <c r="F483" s="16">
        <f>(D483-E483)/E483*100</f>
        <v>607.44769351544107</v>
      </c>
      <c r="G483" s="37">
        <v>188</v>
      </c>
      <c r="H483" s="37">
        <v>174307.7</v>
      </c>
      <c r="I483" s="37">
        <v>12</v>
      </c>
      <c r="J483" s="37">
        <v>0.38</v>
      </c>
      <c r="K483" s="37">
        <v>0.64500000000000002</v>
      </c>
      <c r="L483" s="37">
        <v>0.59399999999999997</v>
      </c>
      <c r="M483" s="37"/>
      <c r="N483" s="191">
        <f>D483/D509*100</f>
        <v>7.8966131257997212</v>
      </c>
    </row>
    <row r="484" spans="1:14">
      <c r="A484" s="195"/>
      <c r="B484" s="166" t="s">
        <v>23</v>
      </c>
      <c r="C484" s="38">
        <v>0</v>
      </c>
      <c r="D484" s="38">
        <v>0</v>
      </c>
      <c r="E484" s="38">
        <v>0</v>
      </c>
      <c r="F484" s="16"/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/>
      <c r="N484" s="191"/>
    </row>
    <row r="485" spans="1:14">
      <c r="A485" s="195"/>
      <c r="B485" s="166" t="s">
        <v>24</v>
      </c>
      <c r="C485" s="38">
        <v>1.0415099999999999</v>
      </c>
      <c r="D485" s="38">
        <v>2.7811360000000001</v>
      </c>
      <c r="E485" s="38">
        <v>0.56684800000000002</v>
      </c>
      <c r="F485" s="16">
        <f>(D485-E485)/E485*100</f>
        <v>390.63170373715701</v>
      </c>
      <c r="G485" s="37">
        <v>12</v>
      </c>
      <c r="H485" s="37">
        <v>890</v>
      </c>
      <c r="I485" s="37">
        <v>0</v>
      </c>
      <c r="J485" s="37">
        <v>0</v>
      </c>
      <c r="K485" s="37">
        <v>0</v>
      </c>
      <c r="L485" s="37">
        <v>0</v>
      </c>
      <c r="M485" s="37"/>
      <c r="N485" s="191">
        <f>D485/D511*100</f>
        <v>1.550149764121773</v>
      </c>
    </row>
    <row r="486" spans="1:14">
      <c r="A486" s="195"/>
      <c r="B486" s="166" t="s">
        <v>25</v>
      </c>
      <c r="C486" s="38">
        <v>0</v>
      </c>
      <c r="D486" s="38">
        <v>0</v>
      </c>
      <c r="E486" s="38">
        <v>0</v>
      </c>
      <c r="F486" s="16"/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/>
      <c r="N486" s="191"/>
    </row>
    <row r="487" spans="1:14">
      <c r="A487" s="195"/>
      <c r="B487" s="166" t="s">
        <v>26</v>
      </c>
      <c r="C487" s="38">
        <v>8.2058719999999994</v>
      </c>
      <c r="D487" s="38">
        <v>37.383508999999997</v>
      </c>
      <c r="E487" s="38">
        <v>41.393743999999998</v>
      </c>
      <c r="F487" s="16">
        <f>(D487-E487)/E487*100</f>
        <v>-9.6880219387741349</v>
      </c>
      <c r="G487" s="37">
        <v>641</v>
      </c>
      <c r="H487" s="37">
        <v>193175.7</v>
      </c>
      <c r="I487" s="37">
        <v>8</v>
      </c>
      <c r="J487" s="37">
        <v>0</v>
      </c>
      <c r="K487" s="37">
        <v>46.618845</v>
      </c>
      <c r="L487" s="37">
        <v>3.9817550000000002</v>
      </c>
      <c r="M487" s="37"/>
      <c r="N487" s="191">
        <f>D487/D513*100</f>
        <v>6.5009869721320186</v>
      </c>
    </row>
    <row r="488" spans="1:14">
      <c r="A488" s="195"/>
      <c r="B488" s="166" t="s">
        <v>27</v>
      </c>
      <c r="C488" s="38">
        <v>0</v>
      </c>
      <c r="D488" s="38">
        <v>0</v>
      </c>
      <c r="E488" s="38">
        <v>0</v>
      </c>
      <c r="F488" s="16"/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/>
      <c r="N488" s="191">
        <f>D488/D514*100</f>
        <v>0</v>
      </c>
    </row>
    <row r="489" spans="1:14">
      <c r="A489" s="195"/>
      <c r="B489" s="18" t="s">
        <v>28</v>
      </c>
      <c r="C489" s="38">
        <v>0</v>
      </c>
      <c r="D489" s="38">
        <v>0</v>
      </c>
      <c r="E489" s="38">
        <v>0</v>
      </c>
      <c r="F489" s="16"/>
      <c r="G489" s="37">
        <v>0</v>
      </c>
      <c r="H489" s="37">
        <v>0</v>
      </c>
      <c r="I489" s="37">
        <v>0</v>
      </c>
      <c r="J489" s="40">
        <v>0</v>
      </c>
      <c r="K489" s="37">
        <v>0</v>
      </c>
      <c r="L489" s="37">
        <v>0</v>
      </c>
      <c r="M489" s="37"/>
      <c r="N489" s="191" t="e">
        <f>D489/D515*100</f>
        <v>#DIV/0!</v>
      </c>
    </row>
    <row r="490" spans="1:14">
      <c r="A490" s="195"/>
      <c r="B490" s="18" t="s">
        <v>29</v>
      </c>
      <c r="C490" s="38">
        <v>0</v>
      </c>
      <c r="D490" s="38">
        <v>0</v>
      </c>
      <c r="E490" s="38">
        <v>0</v>
      </c>
      <c r="F490" s="16"/>
      <c r="G490" s="37">
        <v>0</v>
      </c>
      <c r="H490" s="37">
        <v>0</v>
      </c>
      <c r="I490" s="37">
        <v>0</v>
      </c>
      <c r="J490" s="40">
        <v>0</v>
      </c>
      <c r="K490" s="37">
        <v>0</v>
      </c>
      <c r="L490" s="37">
        <v>0</v>
      </c>
      <c r="M490" s="37"/>
      <c r="N490" s="191"/>
    </row>
    <row r="491" spans="1:14">
      <c r="A491" s="195"/>
      <c r="B491" s="18" t="s">
        <v>30</v>
      </c>
      <c r="C491" s="38">
        <v>0</v>
      </c>
      <c r="D491" s="38">
        <v>0</v>
      </c>
      <c r="E491" s="38">
        <v>0</v>
      </c>
      <c r="F491" s="16"/>
      <c r="G491" s="37">
        <v>0</v>
      </c>
      <c r="H491" s="37">
        <v>0</v>
      </c>
      <c r="I491" s="37">
        <v>0</v>
      </c>
      <c r="J491" s="40">
        <v>0</v>
      </c>
      <c r="K491" s="37">
        <v>0</v>
      </c>
      <c r="L491" s="37">
        <v>0</v>
      </c>
      <c r="M491" s="37"/>
      <c r="N491" s="191"/>
    </row>
    <row r="492" spans="1:14" ht="14.25" thickBot="1">
      <c r="A492" s="196"/>
      <c r="B492" s="19" t="s">
        <v>31</v>
      </c>
      <c r="C492" s="20">
        <f>C480+C482+C483+C484+C485+C486+C487+C488</f>
        <v>37.231650999999999</v>
      </c>
      <c r="D492" s="20">
        <f>D480+D482+D483+D484+D485+D486+D487+D488</f>
        <v>186.208022</v>
      </c>
      <c r="E492" s="20">
        <f>E480+E482+E483+E484+E485+E486+E487+E488</f>
        <v>154.457515</v>
      </c>
      <c r="F492" s="21">
        <f>(D492-E492)/E492*100</f>
        <v>20.556142574221784</v>
      </c>
      <c r="G492" s="20">
        <f t="shared" ref="G492:L492" si="117">G480+G482+G483+G484+G485+G486+G487+G488</f>
        <v>1896</v>
      </c>
      <c r="H492" s="20">
        <f t="shared" si="117"/>
        <v>474021.15499800001</v>
      </c>
      <c r="I492" s="20">
        <f t="shared" si="117"/>
        <v>111</v>
      </c>
      <c r="J492" s="20">
        <f t="shared" si="117"/>
        <v>6.717905</v>
      </c>
      <c r="K492" s="20">
        <f t="shared" si="117"/>
        <v>74.111001999999999</v>
      </c>
      <c r="L492" s="20">
        <f t="shared" si="117"/>
        <v>36.174768</v>
      </c>
      <c r="M492" s="20">
        <f>(K492-L492)/L492*100</f>
        <v>104.8693221750586</v>
      </c>
      <c r="N492" s="188">
        <f>D492/D518*100</f>
        <v>3.0285481672379793</v>
      </c>
    </row>
    <row r="493" spans="1:14" ht="14.25" thickTop="1">
      <c r="A493" s="240" t="s">
        <v>43</v>
      </c>
      <c r="B493" s="168" t="s">
        <v>19</v>
      </c>
      <c r="C493" s="101">
        <v>1.83</v>
      </c>
      <c r="D493" s="101">
        <v>3.21</v>
      </c>
      <c r="E493" s="101">
        <v>2.986488</v>
      </c>
      <c r="F493" s="183">
        <f>(D493-E493)/E493*100</f>
        <v>7.4841084243432405</v>
      </c>
      <c r="G493" s="102">
        <v>29</v>
      </c>
      <c r="H493" s="102">
        <v>1799.98</v>
      </c>
      <c r="I493" s="102">
        <v>1</v>
      </c>
      <c r="J493" s="102">
        <v>0</v>
      </c>
      <c r="K493" s="102">
        <v>0.17</v>
      </c>
      <c r="L493" s="102">
        <v>0.10390000000000001</v>
      </c>
      <c r="M493" s="37">
        <f>(K493-L493)/L493*100</f>
        <v>63.618864292589031</v>
      </c>
      <c r="N493" s="190">
        <f>D493/D506*100</f>
        <v>9.6830693630487116E-2</v>
      </c>
    </row>
    <row r="494" spans="1:14">
      <c r="A494" s="240"/>
      <c r="B494" s="166" t="s">
        <v>20</v>
      </c>
      <c r="C494" s="102">
        <v>0.94</v>
      </c>
      <c r="D494" s="102">
        <v>1.17</v>
      </c>
      <c r="E494" s="102">
        <v>0.96509400000000001</v>
      </c>
      <c r="F494" s="16">
        <f>(D494-E494)/E494*100</f>
        <v>21.231714216439013</v>
      </c>
      <c r="G494" s="102">
        <v>13</v>
      </c>
      <c r="H494" s="102">
        <v>260</v>
      </c>
      <c r="I494" s="102">
        <v>1</v>
      </c>
      <c r="J494" s="102">
        <v>0</v>
      </c>
      <c r="K494" s="102">
        <v>0.17</v>
      </c>
      <c r="L494" s="102">
        <v>0.10390000000000001</v>
      </c>
      <c r="M494" s="37">
        <f>(K494-L494)/L494*100</f>
        <v>63.618864292589031</v>
      </c>
      <c r="N494" s="187">
        <f>D494/D507*100</f>
        <v>0.13327583927537967</v>
      </c>
    </row>
    <row r="495" spans="1:14">
      <c r="A495" s="240"/>
      <c r="B495" s="166" t="s">
        <v>21</v>
      </c>
      <c r="C495" s="102"/>
      <c r="D495" s="102"/>
      <c r="E495" s="102"/>
      <c r="F495" s="16"/>
      <c r="G495" s="102"/>
      <c r="H495" s="102"/>
      <c r="I495" s="102"/>
      <c r="J495" s="102"/>
      <c r="K495" s="102"/>
      <c r="L495" s="102"/>
      <c r="M495" s="37"/>
      <c r="N495" s="187"/>
    </row>
    <row r="496" spans="1:14">
      <c r="A496" s="240"/>
      <c r="B496" s="166" t="s">
        <v>22</v>
      </c>
      <c r="C496" s="102">
        <v>0</v>
      </c>
      <c r="D496" s="102">
        <v>0.04</v>
      </c>
      <c r="E496" s="102">
        <v>0.14149999999999999</v>
      </c>
      <c r="F496" s="16">
        <f>(D496-E496)/E496*100</f>
        <v>-71.731448763250867</v>
      </c>
      <c r="G496" s="102">
        <v>4</v>
      </c>
      <c r="H496" s="102">
        <v>42.8</v>
      </c>
      <c r="I496" s="102">
        <v>0</v>
      </c>
      <c r="J496" s="102">
        <v>0</v>
      </c>
      <c r="K496" s="102">
        <v>0</v>
      </c>
      <c r="L496" s="102">
        <v>0</v>
      </c>
      <c r="M496" s="37"/>
      <c r="N496" s="187">
        <f>D496/D509*100</f>
        <v>1.9375721612421976E-2</v>
      </c>
    </row>
    <row r="497" spans="1:14">
      <c r="A497" s="240"/>
      <c r="B497" s="166" t="s">
        <v>23</v>
      </c>
      <c r="C497" s="102"/>
      <c r="D497" s="102"/>
      <c r="E497" s="102"/>
      <c r="F497" s="16"/>
      <c r="G497" s="102"/>
      <c r="H497" s="102"/>
      <c r="I497" s="102"/>
      <c r="J497" s="102"/>
      <c r="K497" s="102"/>
      <c r="L497" s="102"/>
      <c r="M497" s="37"/>
      <c r="N497" s="187"/>
    </row>
    <row r="498" spans="1:14">
      <c r="A498" s="240"/>
      <c r="B498" s="166" t="s">
        <v>24</v>
      </c>
      <c r="C498" s="102">
        <v>0</v>
      </c>
      <c r="D498" s="102">
        <v>0</v>
      </c>
      <c r="E498" s="102">
        <v>0.10377400000000001</v>
      </c>
      <c r="F498" s="16">
        <f>(D498-E498)/E498*100</f>
        <v>-100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37" t="e">
        <f>(K498-L498)/L498*100</f>
        <v>#DIV/0!</v>
      </c>
      <c r="N498" s="187">
        <f>D498/D511*100</f>
        <v>0</v>
      </c>
    </row>
    <row r="499" spans="1:14">
      <c r="A499" s="240"/>
      <c r="B499" s="166" t="s">
        <v>25</v>
      </c>
      <c r="C499" s="102">
        <v>416.5</v>
      </c>
      <c r="D499" s="102">
        <v>512.1</v>
      </c>
      <c r="E499" s="102">
        <v>168.18799999999999</v>
      </c>
      <c r="F499" s="16"/>
      <c r="G499" s="102">
        <v>16</v>
      </c>
      <c r="H499" s="102">
        <v>5121.0200000000004</v>
      </c>
      <c r="I499" s="102">
        <v>0</v>
      </c>
      <c r="J499" s="102">
        <v>0</v>
      </c>
      <c r="K499" s="102">
        <v>0</v>
      </c>
      <c r="L499" s="102">
        <v>0</v>
      </c>
      <c r="M499" s="37" t="e">
        <f>(K499-L499)/L499*100</f>
        <v>#DIV/0!</v>
      </c>
      <c r="N499" s="187">
        <f>D499/D512*100</f>
        <v>37.675428171235588</v>
      </c>
    </row>
    <row r="500" spans="1:14">
      <c r="A500" s="240"/>
      <c r="B500" s="166" t="s">
        <v>26</v>
      </c>
      <c r="C500" s="102">
        <v>0</v>
      </c>
      <c r="D500" s="102">
        <v>0.02</v>
      </c>
      <c r="E500" s="102">
        <v>0.110375</v>
      </c>
      <c r="F500" s="16">
        <f>(D500-E500)/E500*100</f>
        <v>-81.879954699886753</v>
      </c>
      <c r="G500" s="102">
        <v>2</v>
      </c>
      <c r="H500" s="102">
        <v>91.5</v>
      </c>
      <c r="I500" s="102">
        <v>0</v>
      </c>
      <c r="J500" s="102">
        <v>0</v>
      </c>
      <c r="K500" s="102">
        <v>0</v>
      </c>
      <c r="L500" s="102">
        <v>0</v>
      </c>
      <c r="M500" s="37" t="e">
        <f>(K500-L500)/L500*100</f>
        <v>#DIV/0!</v>
      </c>
      <c r="N500" s="187">
        <f>D500/D513*100</f>
        <v>3.4779971950369979E-3</v>
      </c>
    </row>
    <row r="501" spans="1:14">
      <c r="A501" s="240"/>
      <c r="B501" s="166" t="s">
        <v>27</v>
      </c>
      <c r="C501" s="27"/>
      <c r="D501" s="27"/>
      <c r="E501" s="27"/>
      <c r="F501" s="16"/>
      <c r="G501" s="27"/>
      <c r="H501" s="27"/>
      <c r="I501" s="27"/>
      <c r="J501" s="27"/>
      <c r="K501" s="27"/>
      <c r="L501" s="27"/>
      <c r="M501" s="37"/>
      <c r="N501" s="187"/>
    </row>
    <row r="502" spans="1:14">
      <c r="A502" s="240"/>
      <c r="B502" s="18" t="s">
        <v>28</v>
      </c>
      <c r="C502" s="48"/>
      <c r="D502" s="48"/>
      <c r="E502" s="103"/>
      <c r="F502" s="16"/>
      <c r="G502" s="48"/>
      <c r="H502" s="48"/>
      <c r="I502" s="48"/>
      <c r="J502" s="48"/>
      <c r="K502" s="48"/>
      <c r="L502" s="103"/>
      <c r="M502" s="37"/>
      <c r="N502" s="187"/>
    </row>
    <row r="503" spans="1:14">
      <c r="A503" s="240"/>
      <c r="B503" s="18" t="s">
        <v>29</v>
      </c>
      <c r="C503" s="40"/>
      <c r="D503" s="40"/>
      <c r="E503" s="40"/>
      <c r="F503" s="16"/>
      <c r="G503" s="48"/>
      <c r="H503" s="48"/>
      <c r="I503" s="48"/>
      <c r="J503" s="48"/>
      <c r="K503" s="48"/>
      <c r="L503" s="103"/>
      <c r="M503" s="37"/>
      <c r="N503" s="187"/>
    </row>
    <row r="504" spans="1:14">
      <c r="A504" s="240"/>
      <c r="B504" s="18" t="s">
        <v>30</v>
      </c>
      <c r="C504" s="40"/>
      <c r="D504" s="40"/>
      <c r="E504" s="40"/>
      <c r="F504" s="16"/>
      <c r="G504" s="40"/>
      <c r="H504" s="40"/>
      <c r="I504" s="40"/>
      <c r="J504" s="40"/>
      <c r="K504" s="40"/>
      <c r="L504" s="40"/>
      <c r="M504" s="37"/>
      <c r="N504" s="187"/>
    </row>
    <row r="505" spans="1:14" ht="14.25" thickBot="1">
      <c r="A505" s="196"/>
      <c r="B505" s="19" t="s">
        <v>31</v>
      </c>
      <c r="C505" s="20">
        <f t="shared" ref="C505:L505" si="118">C493+C495+C496+C497+C498+C499+C500+C501</f>
        <v>418.33</v>
      </c>
      <c r="D505" s="20">
        <f t="shared" si="118"/>
        <v>515.37</v>
      </c>
      <c r="E505" s="20">
        <f t="shared" si="118"/>
        <v>171.530137</v>
      </c>
      <c r="F505" s="21">
        <f t="shared" ref="F505:F518" si="119">(D505-E505)/E505*100</f>
        <v>200.45449097962305</v>
      </c>
      <c r="G505" s="20">
        <f t="shared" si="118"/>
        <v>51</v>
      </c>
      <c r="H505" s="20">
        <f t="shared" si="118"/>
        <v>7055.3</v>
      </c>
      <c r="I505" s="20">
        <f t="shared" si="118"/>
        <v>1</v>
      </c>
      <c r="J505" s="20">
        <f t="shared" si="118"/>
        <v>0</v>
      </c>
      <c r="K505" s="20">
        <f t="shared" si="118"/>
        <v>0.17</v>
      </c>
      <c r="L505" s="20">
        <f t="shared" si="118"/>
        <v>0.10390000000000001</v>
      </c>
      <c r="M505" s="20">
        <f t="shared" ref="M505:M518" si="120">(K505-L505)/L505*100</f>
        <v>63.618864292589031</v>
      </c>
      <c r="N505" s="188">
        <f>D505/D518*100</f>
        <v>8.3821462264898425</v>
      </c>
    </row>
    <row r="506" spans="1:14" ht="15" thickTop="1" thickBot="1">
      <c r="A506" s="235" t="s">
        <v>49</v>
      </c>
      <c r="B506" s="166" t="s">
        <v>19</v>
      </c>
      <c r="C506" s="37">
        <f>C402+C415+C428+C441+C454+C467+C480+C493</f>
        <v>864.12147699999991</v>
      </c>
      <c r="D506" s="37">
        <f>D402+D415+D428+D441+D454+D467+D480+D493</f>
        <v>3315.0645519999998</v>
      </c>
      <c r="E506" s="37">
        <f>E402+E415+E428+E441+E454+E467+E480+E493</f>
        <v>3877.2067460000007</v>
      </c>
      <c r="F506" s="31">
        <f t="shared" si="119"/>
        <v>-14.498638603163124</v>
      </c>
      <c r="G506" s="37">
        <f t="shared" ref="G506:L506" si="121">G402+G415+G428+G441+G454+G467+G480+G493</f>
        <v>26177</v>
      </c>
      <c r="H506" s="37">
        <f t="shared" si="121"/>
        <v>2465175.0869270004</v>
      </c>
      <c r="I506" s="37">
        <f t="shared" si="121"/>
        <v>2625</v>
      </c>
      <c r="J506" s="37">
        <f t="shared" si="121"/>
        <v>350.07930299999992</v>
      </c>
      <c r="K506" s="37">
        <f t="shared" si="121"/>
        <v>1756.8947819999999</v>
      </c>
      <c r="L506" s="37">
        <f t="shared" si="121"/>
        <v>1286.593961</v>
      </c>
      <c r="M506" s="38">
        <f t="shared" si="120"/>
        <v>36.553942833251014</v>
      </c>
      <c r="N506" s="187">
        <f>D506/D518*100</f>
        <v>53.917294031699626</v>
      </c>
    </row>
    <row r="507" spans="1:14" ht="14.25" thickBot="1">
      <c r="A507" s="235"/>
      <c r="B507" s="166" t="s">
        <v>20</v>
      </c>
      <c r="C507" s="37">
        <f t="shared" ref="C507:C517" si="122">C403+C416+C429+C442+C455+C468+C481+C494</f>
        <v>206.412454</v>
      </c>
      <c r="D507" s="37">
        <f t="shared" ref="D507:D517" si="123">D403+D416+D429+D442+D455+D468+D481+D494</f>
        <v>877.87854600000003</v>
      </c>
      <c r="E507" s="37">
        <f t="shared" ref="E507:E517" si="124">E403+E416+E429+E442+E455+E468+E481+E494</f>
        <v>1010.191517</v>
      </c>
      <c r="F507" s="16">
        <f t="shared" si="119"/>
        <v>-13.097810541206508</v>
      </c>
      <c r="G507" s="37">
        <f t="shared" ref="G507:G517" si="125">G403+G416+G429+G442+G455+G468+G481+G494</f>
        <v>10562</v>
      </c>
      <c r="H507" s="37">
        <f t="shared" ref="H507:H517" si="126">H403+H416+H429+H442+H455+H468+H481+H494</f>
        <v>211251.19999999998</v>
      </c>
      <c r="I507" s="37">
        <f t="shared" ref="I507:I517" si="127">I403+I416+I429+I442+I455+I468+I481+I494</f>
        <v>1130</v>
      </c>
      <c r="J507" s="37">
        <f t="shared" ref="J507:J517" si="128">J403+J416+J429+J442+J455+J468+J481+J494</f>
        <v>146.088472</v>
      </c>
      <c r="K507" s="37">
        <f t="shared" ref="K507:K517" si="129">K403+K416+K429+K442+K455+K468+K481+K494</f>
        <v>661.4378089999999</v>
      </c>
      <c r="L507" s="37">
        <f t="shared" ref="L507:L517" si="130">L403+L416+L429+L442+L455+L468+L481+L494</f>
        <v>501.33425999999992</v>
      </c>
      <c r="M507" s="37">
        <f t="shared" si="120"/>
        <v>31.935489308071631</v>
      </c>
      <c r="N507" s="187">
        <f>D507/D518*100</f>
        <v>14.278103773347864</v>
      </c>
    </row>
    <row r="508" spans="1:14" ht="14.25" thickBot="1">
      <c r="A508" s="235"/>
      <c r="B508" s="166" t="s">
        <v>21</v>
      </c>
      <c r="C508" s="37">
        <f t="shared" si="122"/>
        <v>9.382555</v>
      </c>
      <c r="D508" s="37">
        <f t="shared" si="123"/>
        <v>478.41141900000002</v>
      </c>
      <c r="E508" s="37">
        <f t="shared" si="124"/>
        <v>79.16219000000001</v>
      </c>
      <c r="F508" s="16">
        <f t="shared" si="119"/>
        <v>504.34333486731475</v>
      </c>
      <c r="G508" s="37">
        <f t="shared" si="125"/>
        <v>409</v>
      </c>
      <c r="H508" s="37">
        <f t="shared" si="126"/>
        <v>188514.31151</v>
      </c>
      <c r="I508" s="37">
        <f t="shared" si="127"/>
        <v>17</v>
      </c>
      <c r="J508" s="37">
        <f t="shared" si="128"/>
        <v>0.38500000000000001</v>
      </c>
      <c r="K508" s="37">
        <f t="shared" si="129"/>
        <v>392.75179199999997</v>
      </c>
      <c r="L508" s="37">
        <f t="shared" si="130"/>
        <v>25.812200000000001</v>
      </c>
      <c r="M508" s="37">
        <f t="shared" si="120"/>
        <v>1421.5742633328423</v>
      </c>
      <c r="N508" s="187">
        <f>D508/D518*100</f>
        <v>7.781039778179756</v>
      </c>
    </row>
    <row r="509" spans="1:14" ht="14.25" thickBot="1">
      <c r="A509" s="235"/>
      <c r="B509" s="166" t="s">
        <v>22</v>
      </c>
      <c r="C509" s="37">
        <f t="shared" si="122"/>
        <v>53.242252000000008</v>
      </c>
      <c r="D509" s="37">
        <f t="shared" si="123"/>
        <v>206.44392400000001</v>
      </c>
      <c r="E509" s="37">
        <f t="shared" si="124"/>
        <v>216.155742</v>
      </c>
      <c r="F509" s="16">
        <f t="shared" si="119"/>
        <v>-4.4929724790748296</v>
      </c>
      <c r="G509" s="37">
        <f t="shared" si="125"/>
        <v>13340</v>
      </c>
      <c r="H509" s="37">
        <f t="shared" si="126"/>
        <v>605939.42000000016</v>
      </c>
      <c r="I509" s="37">
        <f t="shared" si="127"/>
        <v>553</v>
      </c>
      <c r="J509" s="37">
        <f t="shared" si="128"/>
        <v>17.843150000000001</v>
      </c>
      <c r="K509" s="37">
        <f t="shared" si="129"/>
        <v>133.79266799999999</v>
      </c>
      <c r="L509" s="37">
        <f t="shared" si="130"/>
        <v>104.85159999999999</v>
      </c>
      <c r="M509" s="37">
        <f t="shared" si="120"/>
        <v>27.6019326362211</v>
      </c>
      <c r="N509" s="187">
        <f>D509/D518*100</f>
        <v>3.3576714953108557</v>
      </c>
    </row>
    <row r="510" spans="1:14" ht="14.25" thickBot="1">
      <c r="A510" s="235"/>
      <c r="B510" s="166" t="s">
        <v>23</v>
      </c>
      <c r="C510" s="37">
        <f t="shared" si="122"/>
        <v>1.2374886791999999</v>
      </c>
      <c r="D510" s="37">
        <f t="shared" si="123"/>
        <v>6.0759966792000011</v>
      </c>
      <c r="E510" s="37">
        <f t="shared" si="124"/>
        <v>4.03</v>
      </c>
      <c r="F510" s="16">
        <f t="shared" si="119"/>
        <v>50.769148367245677</v>
      </c>
      <c r="G510" s="37">
        <f t="shared" si="125"/>
        <v>196</v>
      </c>
      <c r="H510" s="37">
        <f t="shared" si="126"/>
        <v>2656.34</v>
      </c>
      <c r="I510" s="37">
        <f t="shared" si="127"/>
        <v>1</v>
      </c>
      <c r="J510" s="37">
        <f t="shared" si="128"/>
        <v>0</v>
      </c>
      <c r="K510" s="37">
        <f t="shared" si="129"/>
        <v>0</v>
      </c>
      <c r="L510" s="37">
        <f t="shared" si="130"/>
        <v>0</v>
      </c>
      <c r="M510" s="37" t="e">
        <f t="shared" si="120"/>
        <v>#DIV/0!</v>
      </c>
      <c r="N510" s="187">
        <f>D510/D518*100</f>
        <v>9.882199708310746E-2</v>
      </c>
    </row>
    <row r="511" spans="1:14" ht="14.25" thickBot="1">
      <c r="A511" s="235"/>
      <c r="B511" s="166" t="s">
        <v>24</v>
      </c>
      <c r="C511" s="37">
        <f t="shared" si="122"/>
        <v>33.195166</v>
      </c>
      <c r="D511" s="37">
        <f t="shared" si="123"/>
        <v>179.41079400000001</v>
      </c>
      <c r="E511" s="37">
        <f t="shared" si="124"/>
        <v>237.99852799999996</v>
      </c>
      <c r="F511" s="16">
        <f t="shared" si="119"/>
        <v>-24.616847210080209</v>
      </c>
      <c r="G511" s="37">
        <f t="shared" si="125"/>
        <v>337</v>
      </c>
      <c r="H511" s="37">
        <f t="shared" si="126"/>
        <v>311154.94380000001</v>
      </c>
      <c r="I511" s="37">
        <f t="shared" si="127"/>
        <v>72</v>
      </c>
      <c r="J511" s="37">
        <f t="shared" si="128"/>
        <v>9.9297500000000021</v>
      </c>
      <c r="K511" s="37">
        <f t="shared" si="129"/>
        <v>80.934093000000004</v>
      </c>
      <c r="L511" s="37">
        <f t="shared" si="130"/>
        <v>60.656100000000002</v>
      </c>
      <c r="M511" s="37">
        <f t="shared" si="120"/>
        <v>33.431086073783185</v>
      </c>
      <c r="N511" s="187">
        <f>D511/D518*100</f>
        <v>2.9179958280820504</v>
      </c>
    </row>
    <row r="512" spans="1:14" ht="14.25" thickBot="1">
      <c r="A512" s="235"/>
      <c r="B512" s="166" t="s">
        <v>25</v>
      </c>
      <c r="C512" s="37">
        <f t="shared" si="122"/>
        <v>569.69280000000003</v>
      </c>
      <c r="D512" s="37">
        <f t="shared" si="123"/>
        <v>1359.241354</v>
      </c>
      <c r="E512" s="37">
        <f t="shared" si="124"/>
        <v>724.8252</v>
      </c>
      <c r="F512" s="16">
        <f t="shared" si="119"/>
        <v>87.526779422128271</v>
      </c>
      <c r="G512" s="37">
        <f t="shared" si="125"/>
        <v>119</v>
      </c>
      <c r="H512" s="37">
        <f t="shared" si="126"/>
        <v>19227.030578999998</v>
      </c>
      <c r="I512" s="37">
        <f t="shared" si="127"/>
        <v>526</v>
      </c>
      <c r="J512" s="37">
        <f t="shared" si="128"/>
        <v>34.015000000000001</v>
      </c>
      <c r="K512" s="37">
        <f t="shared" si="129"/>
        <v>235.76000000000002</v>
      </c>
      <c r="L512" s="37">
        <f t="shared" si="130"/>
        <v>138.50900000000001</v>
      </c>
      <c r="M512" s="37">
        <f t="shared" si="120"/>
        <v>70.212765957446805</v>
      </c>
      <c r="N512" s="187">
        <f>D512/D518*100</f>
        <v>22.107145907445219</v>
      </c>
    </row>
    <row r="513" spans="1:14" ht="14.25" thickBot="1">
      <c r="A513" s="235"/>
      <c r="B513" s="166" t="s">
        <v>26</v>
      </c>
      <c r="C513" s="37">
        <f t="shared" si="122"/>
        <v>119.375304</v>
      </c>
      <c r="D513" s="37">
        <f t="shared" si="123"/>
        <v>575.04359199999999</v>
      </c>
      <c r="E513" s="37">
        <f t="shared" si="124"/>
        <v>344.07019699999989</v>
      </c>
      <c r="F513" s="16">
        <f t="shared" si="119"/>
        <v>67.129730216069888</v>
      </c>
      <c r="G513" s="37">
        <f t="shared" si="125"/>
        <v>25723</v>
      </c>
      <c r="H513" s="37">
        <f t="shared" si="126"/>
        <v>6016491.21</v>
      </c>
      <c r="I513" s="37">
        <f t="shared" si="127"/>
        <v>152</v>
      </c>
      <c r="J513" s="37">
        <f t="shared" si="128"/>
        <v>13.202934000000001</v>
      </c>
      <c r="K513" s="37">
        <f t="shared" si="129"/>
        <v>122.50197800000001</v>
      </c>
      <c r="L513" s="37">
        <f t="shared" si="130"/>
        <v>73.056255000000007</v>
      </c>
      <c r="M513" s="37">
        <f t="shared" si="120"/>
        <v>67.681710484612154</v>
      </c>
      <c r="N513" s="187">
        <f>D513/D518*100</f>
        <v>9.3526970424160574</v>
      </c>
    </row>
    <row r="514" spans="1:14" ht="14.25" thickBot="1">
      <c r="A514" s="235"/>
      <c r="B514" s="166" t="s">
        <v>27</v>
      </c>
      <c r="C514" s="37">
        <f t="shared" si="122"/>
        <v>13.07</v>
      </c>
      <c r="D514" s="37">
        <f t="shared" si="123"/>
        <v>28.733677</v>
      </c>
      <c r="E514" s="37">
        <f t="shared" si="124"/>
        <v>9.2165440000000007</v>
      </c>
      <c r="F514" s="16">
        <f t="shared" si="119"/>
        <v>211.76194677744715</v>
      </c>
      <c r="G514" s="37">
        <f t="shared" si="125"/>
        <v>21</v>
      </c>
      <c r="H514" s="37">
        <f t="shared" si="126"/>
        <v>10647.57</v>
      </c>
      <c r="I514" s="37">
        <f t="shared" si="127"/>
        <v>0</v>
      </c>
      <c r="J514" s="37">
        <f t="shared" si="128"/>
        <v>0</v>
      </c>
      <c r="K514" s="37">
        <f t="shared" si="129"/>
        <v>0</v>
      </c>
      <c r="L514" s="37">
        <f t="shared" si="130"/>
        <v>0</v>
      </c>
      <c r="M514" s="37" t="e">
        <f t="shared" si="120"/>
        <v>#DIV/0!</v>
      </c>
      <c r="N514" s="187">
        <f>D514/D518*100</f>
        <v>0.46733391978331679</v>
      </c>
    </row>
    <row r="515" spans="1:14" ht="14.25" thickBot="1">
      <c r="A515" s="235"/>
      <c r="B515" s="18" t="s">
        <v>28</v>
      </c>
      <c r="C515" s="37">
        <f t="shared" si="122"/>
        <v>0</v>
      </c>
      <c r="D515" s="37">
        <f t="shared" si="123"/>
        <v>0</v>
      </c>
      <c r="E515" s="37">
        <f t="shared" si="124"/>
        <v>0</v>
      </c>
      <c r="F515" s="16" t="e">
        <f t="shared" si="119"/>
        <v>#DIV/0!</v>
      </c>
      <c r="G515" s="37">
        <f t="shared" si="125"/>
        <v>0</v>
      </c>
      <c r="H515" s="37">
        <f t="shared" si="126"/>
        <v>0</v>
      </c>
      <c r="I515" s="37">
        <f t="shared" si="127"/>
        <v>0</v>
      </c>
      <c r="J515" s="37">
        <f t="shared" si="128"/>
        <v>0</v>
      </c>
      <c r="K515" s="37">
        <f t="shared" si="129"/>
        <v>0</v>
      </c>
      <c r="L515" s="37">
        <f t="shared" si="130"/>
        <v>0</v>
      </c>
      <c r="M515" s="37" t="e">
        <f t="shared" si="120"/>
        <v>#DIV/0!</v>
      </c>
      <c r="N515" s="187">
        <f>D515/D518*100</f>
        <v>0</v>
      </c>
    </row>
    <row r="516" spans="1:14" ht="14.25" thickBot="1">
      <c r="A516" s="235"/>
      <c r="B516" s="18" t="s">
        <v>29</v>
      </c>
      <c r="C516" s="37">
        <f t="shared" si="122"/>
        <v>7.39</v>
      </c>
      <c r="D516" s="37">
        <f t="shared" si="123"/>
        <v>20.010000000000002</v>
      </c>
      <c r="E516" s="37">
        <f t="shared" si="124"/>
        <v>6.13</v>
      </c>
      <c r="F516" s="16">
        <f t="shared" si="119"/>
        <v>226.42740619902125</v>
      </c>
      <c r="G516" s="37">
        <f t="shared" si="125"/>
        <v>4</v>
      </c>
      <c r="H516" s="37">
        <f t="shared" si="126"/>
        <v>7462.68</v>
      </c>
      <c r="I516" s="37">
        <f t="shared" si="127"/>
        <v>0</v>
      </c>
      <c r="J516" s="37">
        <f t="shared" si="128"/>
        <v>0</v>
      </c>
      <c r="K516" s="37">
        <f t="shared" si="129"/>
        <v>0</v>
      </c>
      <c r="L516" s="37">
        <f t="shared" si="130"/>
        <v>0</v>
      </c>
      <c r="M516" s="37" t="e">
        <f t="shared" si="120"/>
        <v>#DIV/0!</v>
      </c>
      <c r="N516" s="187">
        <f>D516/D518*100</f>
        <v>0.32544918406593659</v>
      </c>
    </row>
    <row r="517" spans="1:14" ht="14.25" thickBot="1">
      <c r="A517" s="235"/>
      <c r="B517" s="18" t="s">
        <v>30</v>
      </c>
      <c r="C517" s="37">
        <f t="shared" si="122"/>
        <v>5.68</v>
      </c>
      <c r="D517" s="37">
        <f t="shared" si="123"/>
        <v>8.1</v>
      </c>
      <c r="E517" s="37">
        <f t="shared" si="124"/>
        <v>1.78</v>
      </c>
      <c r="F517" s="16">
        <f t="shared" si="119"/>
        <v>355.0561797752809</v>
      </c>
      <c r="G517" s="37">
        <f t="shared" si="125"/>
        <v>8</v>
      </c>
      <c r="H517" s="37">
        <f t="shared" si="126"/>
        <v>2485.39</v>
      </c>
      <c r="I517" s="37">
        <f t="shared" si="127"/>
        <v>0</v>
      </c>
      <c r="J517" s="37">
        <f t="shared" si="128"/>
        <v>0</v>
      </c>
      <c r="K517" s="37">
        <f t="shared" si="129"/>
        <v>0</v>
      </c>
      <c r="L517" s="37">
        <f t="shared" si="130"/>
        <v>0</v>
      </c>
      <c r="M517" s="37" t="e">
        <f t="shared" si="120"/>
        <v>#DIV/0!</v>
      </c>
      <c r="N517" s="187">
        <f>D517/D518*100</f>
        <v>0.13174104902219319</v>
      </c>
    </row>
    <row r="518" spans="1:14" ht="14.25" thickBot="1">
      <c r="A518" s="241"/>
      <c r="B518" s="41" t="s">
        <v>31</v>
      </c>
      <c r="C518" s="42">
        <f t="shared" ref="C518:L518" si="131">C506+C508+C509+C510+C511+C512+C513+C514</f>
        <v>1663.3170426791999</v>
      </c>
      <c r="D518" s="42">
        <f t="shared" si="131"/>
        <v>6148.4253086792005</v>
      </c>
      <c r="E518" s="42">
        <f t="shared" si="131"/>
        <v>5492.6651470000006</v>
      </c>
      <c r="F518" s="182">
        <f t="shared" si="119"/>
        <v>11.938833774299255</v>
      </c>
      <c r="G518" s="42">
        <f t="shared" si="131"/>
        <v>66322</v>
      </c>
      <c r="H518" s="42">
        <f t="shared" si="131"/>
        <v>9619805.9128160011</v>
      </c>
      <c r="I518" s="42">
        <f t="shared" si="131"/>
        <v>3946</v>
      </c>
      <c r="J518" s="42">
        <f t="shared" si="131"/>
        <v>425.45513699999992</v>
      </c>
      <c r="K518" s="42">
        <f t="shared" si="131"/>
        <v>2722.6353129999998</v>
      </c>
      <c r="L518" s="42">
        <f t="shared" si="131"/>
        <v>1689.479116</v>
      </c>
      <c r="M518" s="42">
        <f t="shared" si="120"/>
        <v>61.152350876410587</v>
      </c>
      <c r="N518" s="192">
        <f>D518/D518*100</f>
        <v>100</v>
      </c>
    </row>
    <row r="522" spans="1:14">
      <c r="A522" s="200" t="s">
        <v>108</v>
      </c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</row>
    <row r="523" spans="1:14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</row>
    <row r="524" spans="1:14" ht="14.25" thickBot="1">
      <c r="A524" s="244" t="str">
        <f>A3</f>
        <v>财字3号表                                             （2021年1-5月）                                           单位：万元</v>
      </c>
      <c r="B524" s="244"/>
      <c r="C524" s="244"/>
      <c r="D524" s="244"/>
      <c r="E524" s="244"/>
      <c r="F524" s="244"/>
      <c r="G524" s="244"/>
      <c r="H524" s="244"/>
      <c r="I524" s="244"/>
      <c r="J524" s="244"/>
      <c r="K524" s="244"/>
      <c r="L524" s="244"/>
      <c r="M524" s="244"/>
      <c r="N524" s="244"/>
    </row>
    <row r="525" spans="1:14" ht="14.25" thickBot="1">
      <c r="A525" s="197" t="s">
        <v>68</v>
      </c>
      <c r="B525" s="43" t="s">
        <v>3</v>
      </c>
      <c r="C525" s="209" t="s">
        <v>4</v>
      </c>
      <c r="D525" s="209"/>
      <c r="E525" s="209"/>
      <c r="F525" s="245"/>
      <c r="G525" s="202" t="s">
        <v>5</v>
      </c>
      <c r="H525" s="245"/>
      <c r="I525" s="202" t="s">
        <v>6</v>
      </c>
      <c r="J525" s="210"/>
      <c r="K525" s="210"/>
      <c r="L525" s="210"/>
      <c r="M525" s="210"/>
      <c r="N525" s="230" t="s">
        <v>7</v>
      </c>
    </row>
    <row r="526" spans="1:14" ht="14.25" thickBot="1">
      <c r="A526" s="197"/>
      <c r="B526" s="29" t="s">
        <v>8</v>
      </c>
      <c r="C526" s="242" t="s">
        <v>9</v>
      </c>
      <c r="D526" s="211" t="s">
        <v>10</v>
      </c>
      <c r="E526" s="211" t="s">
        <v>11</v>
      </c>
      <c r="F526" s="178" t="s">
        <v>12</v>
      </c>
      <c r="G526" s="211" t="s">
        <v>13</v>
      </c>
      <c r="H526" s="211" t="s">
        <v>14</v>
      </c>
      <c r="I526" s="166" t="s">
        <v>13</v>
      </c>
      <c r="J526" s="246" t="s">
        <v>15</v>
      </c>
      <c r="K526" s="247"/>
      <c r="L526" s="248"/>
      <c r="M526" s="104" t="s">
        <v>12</v>
      </c>
      <c r="N526" s="231"/>
    </row>
    <row r="527" spans="1:14" ht="14.25" thickBot="1">
      <c r="A527" s="197"/>
      <c r="B527" s="44" t="s">
        <v>16</v>
      </c>
      <c r="C527" s="243"/>
      <c r="D527" s="249"/>
      <c r="E527" s="249"/>
      <c r="F527" s="179" t="s">
        <v>17</v>
      </c>
      <c r="G527" s="249"/>
      <c r="H527" s="249"/>
      <c r="I527" s="29" t="s">
        <v>18</v>
      </c>
      <c r="J527" s="167" t="s">
        <v>9</v>
      </c>
      <c r="K527" s="30" t="s">
        <v>10</v>
      </c>
      <c r="L527" s="167" t="s">
        <v>11</v>
      </c>
      <c r="M527" s="166" t="s">
        <v>17</v>
      </c>
      <c r="N527" s="193" t="s">
        <v>17</v>
      </c>
    </row>
    <row r="528" spans="1:14" ht="14.25" thickBot="1">
      <c r="A528" s="197"/>
      <c r="B528" s="166" t="s">
        <v>19</v>
      </c>
      <c r="C528" s="37">
        <f t="shared" ref="C528:L528" si="132">C202</f>
        <v>1852.3287740000001</v>
      </c>
      <c r="D528" s="37">
        <f t="shared" si="132"/>
        <v>8917.8612780000003</v>
      </c>
      <c r="E528" s="37">
        <f t="shared" si="132"/>
        <v>11111.895350000001</v>
      </c>
      <c r="F528" s="16">
        <f t="shared" ref="F528:F549" si="133">(D528-E528)/E528*100</f>
        <v>-19.74491302242151</v>
      </c>
      <c r="G528" s="37">
        <f t="shared" si="132"/>
        <v>62769</v>
      </c>
      <c r="H528" s="37">
        <f t="shared" si="132"/>
        <v>5896168.2229529992</v>
      </c>
      <c r="I528" s="37">
        <f t="shared" si="132"/>
        <v>8739</v>
      </c>
      <c r="J528" s="37">
        <f t="shared" si="132"/>
        <v>1187.935696</v>
      </c>
      <c r="K528" s="37">
        <f t="shared" si="132"/>
        <v>6460.4054890000016</v>
      </c>
      <c r="L528" s="37">
        <f t="shared" si="132"/>
        <v>5035.4794940000002</v>
      </c>
      <c r="M528" s="37">
        <f t="shared" ref="M528:M579" si="134">(K528-L528)/L528*100</f>
        <v>28.297722127512674</v>
      </c>
      <c r="N528" s="187">
        <f t="shared" ref="N528:N540" si="135">N202</f>
        <v>63.673103812698741</v>
      </c>
    </row>
    <row r="529" spans="1:14" ht="14.25" thickBot="1">
      <c r="A529" s="197"/>
      <c r="B529" s="166" t="s">
        <v>20</v>
      </c>
      <c r="C529" s="37">
        <f t="shared" ref="C529:L529" si="136">C203</f>
        <v>459.95975800000008</v>
      </c>
      <c r="D529" s="37">
        <f t="shared" si="136"/>
        <v>1999.1321949999999</v>
      </c>
      <c r="E529" s="37">
        <f t="shared" si="136"/>
        <v>2568.8453400000003</v>
      </c>
      <c r="F529" s="16">
        <f t="shared" si="133"/>
        <v>-22.177790781285427</v>
      </c>
      <c r="G529" s="37">
        <f t="shared" si="136"/>
        <v>27214</v>
      </c>
      <c r="H529" s="37">
        <f t="shared" si="136"/>
        <v>546418</v>
      </c>
      <c r="I529" s="37">
        <f t="shared" si="136"/>
        <v>3902</v>
      </c>
      <c r="J529" s="37">
        <f t="shared" si="136"/>
        <v>426.747254</v>
      </c>
      <c r="K529" s="37">
        <f t="shared" si="136"/>
        <v>2159.6890560000002</v>
      </c>
      <c r="L529" s="37">
        <f t="shared" si="136"/>
        <v>1704.485138</v>
      </c>
      <c r="M529" s="37">
        <f t="shared" si="134"/>
        <v>26.706241541896048</v>
      </c>
      <c r="N529" s="187">
        <f t="shared" si="135"/>
        <v>14.273708439664212</v>
      </c>
    </row>
    <row r="530" spans="1:14" ht="14.25" thickBot="1">
      <c r="A530" s="197"/>
      <c r="B530" s="166" t="s">
        <v>21</v>
      </c>
      <c r="C530" s="37">
        <f t="shared" ref="C530:L530" si="137">C204</f>
        <v>74.403753000000009</v>
      </c>
      <c r="D530" s="37">
        <f t="shared" si="137"/>
        <v>532.68852400000003</v>
      </c>
      <c r="E530" s="37">
        <f t="shared" si="137"/>
        <v>531.08059299999991</v>
      </c>
      <c r="F530" s="16">
        <f t="shared" si="133"/>
        <v>0.30276591183969731</v>
      </c>
      <c r="G530" s="37">
        <f t="shared" si="137"/>
        <v>978</v>
      </c>
      <c r="H530" s="37">
        <f t="shared" si="137"/>
        <v>681485.16334199999</v>
      </c>
      <c r="I530" s="37">
        <f t="shared" si="137"/>
        <v>66</v>
      </c>
      <c r="J530" s="37">
        <f t="shared" si="137"/>
        <v>1045.8599999999999</v>
      </c>
      <c r="K530" s="37">
        <f t="shared" si="137"/>
        <v>1355.0877870000002</v>
      </c>
      <c r="L530" s="37">
        <f t="shared" si="137"/>
        <v>912.40559199999996</v>
      </c>
      <c r="M530" s="37">
        <f t="shared" si="134"/>
        <v>48.518136986604553</v>
      </c>
      <c r="N530" s="187">
        <f t="shared" si="135"/>
        <v>3.8033706323913576</v>
      </c>
    </row>
    <row r="531" spans="1:14" ht="14.25" thickBot="1">
      <c r="A531" s="197"/>
      <c r="B531" s="166" t="s">
        <v>22</v>
      </c>
      <c r="C531" s="37">
        <f t="shared" ref="C531:L531" si="138">C205</f>
        <v>16.913019000000002</v>
      </c>
      <c r="D531" s="37">
        <f t="shared" si="138"/>
        <v>166.43238299999999</v>
      </c>
      <c r="E531" s="37">
        <f t="shared" si="138"/>
        <v>138.09886000000003</v>
      </c>
      <c r="F531" s="16">
        <f t="shared" si="133"/>
        <v>20.516840616931923</v>
      </c>
      <c r="G531" s="37">
        <f t="shared" si="138"/>
        <v>2516</v>
      </c>
      <c r="H531" s="37">
        <f t="shared" si="138"/>
        <v>479356.85500000004</v>
      </c>
      <c r="I531" s="37">
        <f t="shared" si="138"/>
        <v>279</v>
      </c>
      <c r="J531" s="37">
        <f t="shared" si="138"/>
        <v>4.1257999999999999</v>
      </c>
      <c r="K531" s="37">
        <f t="shared" si="138"/>
        <v>23.640299999999996</v>
      </c>
      <c r="L531" s="37">
        <f t="shared" si="138"/>
        <v>42</v>
      </c>
      <c r="M531" s="37">
        <f t="shared" si="134"/>
        <v>-43.713571428571434</v>
      </c>
      <c r="N531" s="187">
        <f t="shared" si="135"/>
        <v>1.1883192696321547</v>
      </c>
    </row>
    <row r="532" spans="1:14" ht="14.25" thickBot="1">
      <c r="A532" s="197"/>
      <c r="B532" s="166" t="s">
        <v>23</v>
      </c>
      <c r="C532" s="37">
        <f t="shared" ref="C532:L532" si="139">C206</f>
        <v>232.13703999999998</v>
      </c>
      <c r="D532" s="37">
        <f t="shared" si="139"/>
        <v>45.660738999999992</v>
      </c>
      <c r="E532" s="37">
        <f t="shared" si="139"/>
        <v>31.690564000000002</v>
      </c>
      <c r="F532" s="16">
        <f t="shared" si="133"/>
        <v>44.083074696934993</v>
      </c>
      <c r="G532" s="37">
        <f t="shared" si="139"/>
        <v>991</v>
      </c>
      <c r="H532" s="37">
        <f t="shared" si="139"/>
        <v>165007.280803</v>
      </c>
      <c r="I532" s="37">
        <f t="shared" si="139"/>
        <v>6</v>
      </c>
      <c r="J532" s="37">
        <f t="shared" si="139"/>
        <v>0.08</v>
      </c>
      <c r="K532" s="37">
        <f t="shared" si="139"/>
        <v>21.310000000000002</v>
      </c>
      <c r="L532" s="37">
        <f t="shared" si="139"/>
        <v>1.3599999999999999</v>
      </c>
      <c r="M532" s="37">
        <f t="shared" si="134"/>
        <v>1466.9117647058829</v>
      </c>
      <c r="N532" s="187">
        <f t="shared" si="135"/>
        <v>0.32601549675188174</v>
      </c>
    </row>
    <row r="533" spans="1:14" ht="14.25" thickBot="1">
      <c r="A533" s="197"/>
      <c r="B533" s="166" t="s">
        <v>24</v>
      </c>
      <c r="C533" s="37">
        <f t="shared" ref="C533:L533" si="140">C207</f>
        <v>154.02831799999996</v>
      </c>
      <c r="D533" s="37">
        <f t="shared" si="140"/>
        <v>1846.785946</v>
      </c>
      <c r="E533" s="37">
        <f t="shared" si="140"/>
        <v>1376.7564480000003</v>
      </c>
      <c r="F533" s="16">
        <f t="shared" si="133"/>
        <v>34.140352034145657</v>
      </c>
      <c r="G533" s="37">
        <f t="shared" si="140"/>
        <v>3324</v>
      </c>
      <c r="H533" s="37">
        <f t="shared" si="140"/>
        <v>1128766.6066019998</v>
      </c>
      <c r="I533" s="37">
        <f t="shared" si="140"/>
        <v>285</v>
      </c>
      <c r="J533" s="37">
        <f t="shared" si="140"/>
        <v>132.58566000000002</v>
      </c>
      <c r="K533" s="37">
        <f t="shared" si="140"/>
        <v>681.57711700000004</v>
      </c>
      <c r="L533" s="37">
        <f t="shared" si="140"/>
        <v>298.44492700000001</v>
      </c>
      <c r="M533" s="37">
        <f t="shared" si="134"/>
        <v>128.37617775959046</v>
      </c>
      <c r="N533" s="187">
        <f t="shared" si="135"/>
        <v>13.185963494361841</v>
      </c>
    </row>
    <row r="534" spans="1:14" ht="14.25" thickBot="1">
      <c r="A534" s="197"/>
      <c r="B534" s="166" t="s">
        <v>25</v>
      </c>
      <c r="C534" s="37">
        <f t="shared" ref="C534:L534" si="141">C208</f>
        <v>126.8228</v>
      </c>
      <c r="D534" s="37">
        <f t="shared" si="141"/>
        <v>1008.03702</v>
      </c>
      <c r="E534" s="37">
        <f t="shared" si="141"/>
        <v>721.61720000000003</v>
      </c>
      <c r="F534" s="16">
        <f t="shared" si="133"/>
        <v>39.691379307477696</v>
      </c>
      <c r="G534" s="37">
        <f t="shared" si="141"/>
        <v>547</v>
      </c>
      <c r="H534" s="37">
        <f t="shared" si="141"/>
        <v>19908.190999999999</v>
      </c>
      <c r="I534" s="37">
        <f t="shared" si="141"/>
        <v>1612</v>
      </c>
      <c r="J534" s="37">
        <f t="shared" si="141"/>
        <v>48.920675000000003</v>
      </c>
      <c r="K534" s="37">
        <f t="shared" si="141"/>
        <v>812.94679999999994</v>
      </c>
      <c r="L534" s="37">
        <f t="shared" si="141"/>
        <v>241.61369999999999</v>
      </c>
      <c r="M534" s="37">
        <f t="shared" si="134"/>
        <v>236.46552327123831</v>
      </c>
      <c r="N534" s="187">
        <f t="shared" si="135"/>
        <v>7.1973362021054159</v>
      </c>
    </row>
    <row r="535" spans="1:14" ht="14.25" thickBot="1">
      <c r="A535" s="197"/>
      <c r="B535" s="166" t="s">
        <v>26</v>
      </c>
      <c r="C535" s="37">
        <f t="shared" ref="C535:L535" si="142">C209</f>
        <v>262.26478199999997</v>
      </c>
      <c r="D535" s="37">
        <f t="shared" si="142"/>
        <v>1291.943391</v>
      </c>
      <c r="E535" s="37">
        <f t="shared" si="142"/>
        <v>841.956729</v>
      </c>
      <c r="F535" s="16">
        <f t="shared" si="133"/>
        <v>53.445343032587132</v>
      </c>
      <c r="G535" s="37">
        <f t="shared" si="142"/>
        <v>53925</v>
      </c>
      <c r="H535" s="37">
        <f t="shared" si="142"/>
        <v>13689750.573700003</v>
      </c>
      <c r="I535" s="37">
        <f t="shared" si="142"/>
        <v>832</v>
      </c>
      <c r="J535" s="37">
        <f t="shared" si="142"/>
        <v>54.232906999999997</v>
      </c>
      <c r="K535" s="37">
        <f t="shared" si="142"/>
        <v>333.88555700000001</v>
      </c>
      <c r="L535" s="37">
        <f t="shared" si="142"/>
        <v>221.548485</v>
      </c>
      <c r="M535" s="37">
        <f t="shared" si="134"/>
        <v>50.705411955310822</v>
      </c>
      <c r="N535" s="187">
        <f t="shared" si="135"/>
        <v>9.224414138198151</v>
      </c>
    </row>
    <row r="536" spans="1:14" ht="14.25" thickBot="1">
      <c r="A536" s="197"/>
      <c r="B536" s="166" t="s">
        <v>27</v>
      </c>
      <c r="C536" s="37">
        <f t="shared" ref="C536:L536" si="143">C210</f>
        <v>73.104160999999991</v>
      </c>
      <c r="D536" s="37">
        <f t="shared" si="143"/>
        <v>196.28660000000002</v>
      </c>
      <c r="E536" s="37">
        <f t="shared" si="143"/>
        <v>81.930160999999998</v>
      </c>
      <c r="F536" s="16">
        <f t="shared" si="133"/>
        <v>139.57794981020484</v>
      </c>
      <c r="G536" s="37">
        <f t="shared" si="143"/>
        <v>95</v>
      </c>
      <c r="H536" s="37">
        <f t="shared" si="143"/>
        <v>67627.557235</v>
      </c>
      <c r="I536" s="37">
        <f t="shared" si="143"/>
        <v>2</v>
      </c>
      <c r="J536" s="37">
        <f t="shared" si="143"/>
        <v>0</v>
      </c>
      <c r="K536" s="37">
        <f t="shared" si="143"/>
        <v>6.3800000000000008</v>
      </c>
      <c r="L536" s="37">
        <f t="shared" si="143"/>
        <v>7.0000000000000007E-2</v>
      </c>
      <c r="M536" s="37">
        <f t="shared" si="134"/>
        <v>9014.2857142857138</v>
      </c>
      <c r="N536" s="187">
        <f t="shared" si="135"/>
        <v>1.4014769538604694</v>
      </c>
    </row>
    <row r="537" spans="1:14" ht="14.25" thickBot="1">
      <c r="A537" s="197"/>
      <c r="B537" s="18" t="s">
        <v>28</v>
      </c>
      <c r="C537" s="37">
        <f t="shared" ref="C537:L537" si="144">C211</f>
        <v>25.96</v>
      </c>
      <c r="D537" s="37">
        <f t="shared" si="144"/>
        <v>81.11</v>
      </c>
      <c r="E537" s="37">
        <f t="shared" si="144"/>
        <v>21.42</v>
      </c>
      <c r="F537" s="16">
        <f t="shared" si="133"/>
        <v>278.66479925303452</v>
      </c>
      <c r="G537" s="37">
        <f t="shared" si="144"/>
        <v>23</v>
      </c>
      <c r="H537" s="37">
        <f t="shared" si="144"/>
        <v>23971.41</v>
      </c>
      <c r="I537" s="37">
        <f t="shared" si="144"/>
        <v>1</v>
      </c>
      <c r="J537" s="37">
        <f t="shared" si="144"/>
        <v>0</v>
      </c>
      <c r="K537" s="37">
        <f t="shared" si="144"/>
        <v>3.68</v>
      </c>
      <c r="L537" s="37">
        <f t="shared" si="144"/>
        <v>0</v>
      </c>
      <c r="M537" s="37" t="e">
        <f t="shared" si="134"/>
        <v>#DIV/0!</v>
      </c>
      <c r="N537" s="187">
        <f t="shared" si="135"/>
        <v>0.57912152804940664</v>
      </c>
    </row>
    <row r="538" spans="1:14" ht="14.25" thickBot="1">
      <c r="A538" s="197"/>
      <c r="B538" s="18" t="s">
        <v>29</v>
      </c>
      <c r="C538" s="37">
        <f t="shared" ref="C538:L538" si="145">C212</f>
        <v>0.86971100000000001</v>
      </c>
      <c r="D538" s="37">
        <f t="shared" si="145"/>
        <v>2.0170110000000001</v>
      </c>
      <c r="E538" s="37">
        <f t="shared" si="145"/>
        <v>13.517457</v>
      </c>
      <c r="F538" s="16">
        <f t="shared" si="133"/>
        <v>-85.078472970174786</v>
      </c>
      <c r="G538" s="37">
        <f t="shared" si="145"/>
        <v>1</v>
      </c>
      <c r="H538" s="37">
        <f t="shared" si="145"/>
        <v>314.41000000000003</v>
      </c>
      <c r="I538" s="37">
        <f t="shared" si="145"/>
        <v>1</v>
      </c>
      <c r="J538" s="37">
        <f t="shared" si="145"/>
        <v>0</v>
      </c>
      <c r="K538" s="37">
        <f t="shared" si="145"/>
        <v>2.7</v>
      </c>
      <c r="L538" s="37">
        <f t="shared" si="145"/>
        <v>0</v>
      </c>
      <c r="M538" s="37" t="e">
        <f t="shared" si="134"/>
        <v>#DIV/0!</v>
      </c>
      <c r="N538" s="187">
        <f t="shared" si="135"/>
        <v>1.4401362253883143E-2</v>
      </c>
    </row>
    <row r="539" spans="1:14" ht="14.25" thickBot="1">
      <c r="A539" s="197"/>
      <c r="B539" s="18" t="s">
        <v>30</v>
      </c>
      <c r="C539" s="37">
        <f t="shared" ref="C539:L539" si="146">C213</f>
        <v>46.327449999999999</v>
      </c>
      <c r="D539" s="37">
        <f t="shared" si="146"/>
        <v>107.76965</v>
      </c>
      <c r="E539" s="37">
        <f t="shared" si="146"/>
        <v>42.63</v>
      </c>
      <c r="F539" s="16">
        <f t="shared" si="133"/>
        <v>152.80236922355147</v>
      </c>
      <c r="G539" s="37">
        <f t="shared" si="146"/>
        <v>60</v>
      </c>
      <c r="H539" s="37">
        <f t="shared" si="146"/>
        <v>37369.384608</v>
      </c>
      <c r="I539" s="37">
        <f t="shared" si="146"/>
        <v>0</v>
      </c>
      <c r="J539" s="37">
        <f t="shared" si="146"/>
        <v>0</v>
      </c>
      <c r="K539" s="37">
        <f t="shared" si="146"/>
        <v>0</v>
      </c>
      <c r="L539" s="37">
        <f t="shared" si="146"/>
        <v>0</v>
      </c>
      <c r="M539" s="37" t="e">
        <f t="shared" si="134"/>
        <v>#DIV/0!</v>
      </c>
      <c r="N539" s="187">
        <f t="shared" si="135"/>
        <v>0.76947015639686511</v>
      </c>
    </row>
    <row r="540" spans="1:14" ht="14.25" thickBot="1">
      <c r="A540" s="197"/>
      <c r="B540" s="41" t="s">
        <v>31</v>
      </c>
      <c r="C540" s="42">
        <f t="shared" ref="C540:L540" si="147">C528+C530+C531+C532+C533+C534+C535+C536</f>
        <v>2792.0026470000003</v>
      </c>
      <c r="D540" s="42">
        <f t="shared" si="147"/>
        <v>14005.695881</v>
      </c>
      <c r="E540" s="42">
        <f t="shared" si="147"/>
        <v>14835.025905000002</v>
      </c>
      <c r="F540" s="182">
        <f t="shared" si="133"/>
        <v>-5.590351033498937</v>
      </c>
      <c r="G540" s="42">
        <f t="shared" si="147"/>
        <v>125145</v>
      </c>
      <c r="H540" s="42">
        <f t="shared" si="147"/>
        <v>22128070.450635001</v>
      </c>
      <c r="I540" s="42">
        <f t="shared" si="147"/>
        <v>11821</v>
      </c>
      <c r="J540" s="42">
        <f t="shared" si="147"/>
        <v>2473.740738</v>
      </c>
      <c r="K540" s="42">
        <f t="shared" si="147"/>
        <v>9695.2330500000007</v>
      </c>
      <c r="L540" s="42">
        <f t="shared" si="147"/>
        <v>6752.9221979999993</v>
      </c>
      <c r="M540" s="42">
        <f t="shared" si="134"/>
        <v>43.570927751417308</v>
      </c>
      <c r="N540" s="192">
        <f t="shared" si="135"/>
        <v>100</v>
      </c>
    </row>
    <row r="541" spans="1:14" ht="14.25" thickBot="1">
      <c r="A541" s="197" t="s">
        <v>69</v>
      </c>
      <c r="B541" s="166" t="s">
        <v>19</v>
      </c>
      <c r="C541" s="37">
        <f t="shared" ref="C541:L541" si="148">C381</f>
        <v>858.47635600000001</v>
      </c>
      <c r="D541" s="37">
        <f t="shared" si="148"/>
        <v>4006.7983100000006</v>
      </c>
      <c r="E541" s="37">
        <f t="shared" si="148"/>
        <v>5535.6244210000013</v>
      </c>
      <c r="F541" s="16">
        <f t="shared" si="133"/>
        <v>-27.617952280148021</v>
      </c>
      <c r="G541" s="37">
        <f t="shared" si="148"/>
        <v>27872</v>
      </c>
      <c r="H541" s="37">
        <f t="shared" si="148"/>
        <v>2868861.0133840004</v>
      </c>
      <c r="I541" s="37">
        <f t="shared" si="148"/>
        <v>3258</v>
      </c>
      <c r="J541" s="37">
        <f t="shared" si="148"/>
        <v>404.04377900000009</v>
      </c>
      <c r="K541" s="37">
        <f t="shared" si="148"/>
        <v>2372.5616180000006</v>
      </c>
      <c r="L541" s="37">
        <f t="shared" si="148"/>
        <v>2604.3362909999996</v>
      </c>
      <c r="M541" s="37">
        <f t="shared" si="134"/>
        <v>-8.8995677632324259</v>
      </c>
      <c r="N541" s="190">
        <f t="shared" ref="N541:N553" si="149">N381</f>
        <v>51.284306375106191</v>
      </c>
    </row>
    <row r="542" spans="1:14" ht="14.25" thickBot="1">
      <c r="A542" s="197"/>
      <c r="B542" s="166" t="s">
        <v>20</v>
      </c>
      <c r="C542" s="37">
        <f t="shared" ref="C542:L542" si="150">C382</f>
        <v>215.95468099999999</v>
      </c>
      <c r="D542" s="37">
        <f t="shared" si="150"/>
        <v>941.73563300000001</v>
      </c>
      <c r="E542" s="37">
        <f t="shared" si="150"/>
        <v>1346.8048009999998</v>
      </c>
      <c r="F542" s="16">
        <f t="shared" si="133"/>
        <v>-30.076308586013113</v>
      </c>
      <c r="G542" s="37">
        <f t="shared" si="150"/>
        <v>10854</v>
      </c>
      <c r="H542" s="37">
        <f t="shared" si="150"/>
        <v>217105.80000000002</v>
      </c>
      <c r="I542" s="37">
        <f t="shared" si="150"/>
        <v>1442</v>
      </c>
      <c r="J542" s="37">
        <f t="shared" si="150"/>
        <v>102.91554899999997</v>
      </c>
      <c r="K542" s="37">
        <f t="shared" si="150"/>
        <v>686.14688200000001</v>
      </c>
      <c r="L542" s="37">
        <f t="shared" si="150"/>
        <v>853.97353100000009</v>
      </c>
      <c r="M542" s="37">
        <f t="shared" si="134"/>
        <v>-19.652441546223997</v>
      </c>
      <c r="N542" s="187">
        <f t="shared" si="149"/>
        <v>12.053578690644539</v>
      </c>
    </row>
    <row r="543" spans="1:14" ht="14.25" thickBot="1">
      <c r="A543" s="197"/>
      <c r="B543" s="166" t="s">
        <v>21</v>
      </c>
      <c r="C543" s="37">
        <f t="shared" ref="C543:L543" si="151">C383</f>
        <v>36.133222000000004</v>
      </c>
      <c r="D543" s="37">
        <f t="shared" si="151"/>
        <v>644.48053900000002</v>
      </c>
      <c r="E543" s="37">
        <f t="shared" si="151"/>
        <v>140.83636600000003</v>
      </c>
      <c r="F543" s="16">
        <f t="shared" si="133"/>
        <v>357.60946359550337</v>
      </c>
      <c r="G543" s="37">
        <f t="shared" si="151"/>
        <v>315</v>
      </c>
      <c r="H543" s="37">
        <f t="shared" si="151"/>
        <v>252355.75119999997</v>
      </c>
      <c r="I543" s="37">
        <f t="shared" si="151"/>
        <v>15</v>
      </c>
      <c r="J543" s="37">
        <f t="shared" si="151"/>
        <v>7.9074999999999998</v>
      </c>
      <c r="K543" s="37">
        <f t="shared" si="151"/>
        <v>476.22750000000002</v>
      </c>
      <c r="L543" s="37">
        <f t="shared" si="151"/>
        <v>17.0472</v>
      </c>
      <c r="M543" s="37">
        <f t="shared" si="134"/>
        <v>2693.5819372096303</v>
      </c>
      <c r="N543" s="187">
        <f t="shared" si="149"/>
        <v>8.2489146839211802</v>
      </c>
    </row>
    <row r="544" spans="1:14" ht="14.25" thickBot="1">
      <c r="A544" s="197"/>
      <c r="B544" s="166" t="s">
        <v>22</v>
      </c>
      <c r="C544" s="37">
        <f t="shared" ref="C544:L544" si="152">C384</f>
        <v>22.129839</v>
      </c>
      <c r="D544" s="37">
        <f t="shared" si="152"/>
        <v>65.661432999999988</v>
      </c>
      <c r="E544" s="37">
        <f t="shared" si="152"/>
        <v>55.85310299999999</v>
      </c>
      <c r="F544" s="16">
        <f t="shared" si="133"/>
        <v>17.56094016835555</v>
      </c>
      <c r="G544" s="37">
        <f t="shared" si="152"/>
        <v>3155</v>
      </c>
      <c r="H544" s="37">
        <f t="shared" si="152"/>
        <v>346094.89350000001</v>
      </c>
      <c r="I544" s="37">
        <f t="shared" si="152"/>
        <v>122</v>
      </c>
      <c r="J544" s="37">
        <f t="shared" si="152"/>
        <v>2.8949999999999991</v>
      </c>
      <c r="K544" s="37">
        <f t="shared" si="152"/>
        <v>25.4543</v>
      </c>
      <c r="L544" s="37">
        <f t="shared" si="152"/>
        <v>24.94</v>
      </c>
      <c r="M544" s="37">
        <f t="shared" si="134"/>
        <v>2.0621491579791442</v>
      </c>
      <c r="N544" s="187">
        <f t="shared" si="149"/>
        <v>0.84042189959906088</v>
      </c>
    </row>
    <row r="545" spans="1:14" ht="14.25" thickBot="1">
      <c r="A545" s="197"/>
      <c r="B545" s="166" t="s">
        <v>23</v>
      </c>
      <c r="C545" s="37">
        <f t="shared" ref="C545:L545" si="153">C385</f>
        <v>2.4702639999999998</v>
      </c>
      <c r="D545" s="37">
        <f t="shared" si="153"/>
        <v>18.954864000000001</v>
      </c>
      <c r="E545" s="37">
        <f t="shared" si="153"/>
        <v>16.717387000000002</v>
      </c>
      <c r="F545" s="16">
        <f t="shared" si="133"/>
        <v>13.384131144418671</v>
      </c>
      <c r="G545" s="37">
        <f t="shared" si="153"/>
        <v>321</v>
      </c>
      <c r="H545" s="37">
        <f t="shared" si="153"/>
        <v>128473.20490000001</v>
      </c>
      <c r="I545" s="37">
        <f t="shared" si="153"/>
        <v>0</v>
      </c>
      <c r="J545" s="37">
        <f t="shared" si="153"/>
        <v>0</v>
      </c>
      <c r="K545" s="37">
        <f t="shared" si="153"/>
        <v>0</v>
      </c>
      <c r="L545" s="37">
        <f t="shared" si="153"/>
        <v>1</v>
      </c>
      <c r="M545" s="37">
        <f t="shared" si="134"/>
        <v>-100</v>
      </c>
      <c r="N545" s="187">
        <f t="shared" si="149"/>
        <v>0.24260942964071247</v>
      </c>
    </row>
    <row r="546" spans="1:14" ht="14.25" thickBot="1">
      <c r="A546" s="197"/>
      <c r="B546" s="166" t="s">
        <v>24</v>
      </c>
      <c r="C546" s="37">
        <f t="shared" ref="C546:L546" si="154">C386</f>
        <v>86.513744999999986</v>
      </c>
      <c r="D546" s="37">
        <f t="shared" si="154"/>
        <v>363.60220300000003</v>
      </c>
      <c r="E546" s="37">
        <f t="shared" si="154"/>
        <v>366.97855700000002</v>
      </c>
      <c r="F546" s="16">
        <f t="shared" si="133"/>
        <v>-0.92004122191804028</v>
      </c>
      <c r="G546" s="37">
        <f t="shared" si="154"/>
        <v>484</v>
      </c>
      <c r="H546" s="37">
        <f t="shared" si="154"/>
        <v>471770.68229999999</v>
      </c>
      <c r="I546" s="37">
        <f t="shared" si="154"/>
        <v>232</v>
      </c>
      <c r="J546" s="37">
        <f t="shared" si="154"/>
        <v>15.544499999999999</v>
      </c>
      <c r="K546" s="37">
        <f t="shared" si="154"/>
        <v>186.43156999999997</v>
      </c>
      <c r="L546" s="37">
        <f t="shared" si="154"/>
        <v>230.86700000000002</v>
      </c>
      <c r="M546" s="37">
        <f t="shared" si="134"/>
        <v>-19.247198603524996</v>
      </c>
      <c r="N546" s="187">
        <f t="shared" si="149"/>
        <v>4.653862095024083</v>
      </c>
    </row>
    <row r="547" spans="1:14" ht="14.25" thickBot="1">
      <c r="A547" s="197"/>
      <c r="B547" s="166" t="s">
        <v>25</v>
      </c>
      <c r="C547" s="37">
        <f t="shared" ref="C547:L547" si="155">C387</f>
        <v>321.94960000000003</v>
      </c>
      <c r="D547" s="37">
        <f t="shared" si="155"/>
        <v>1898.5732000000003</v>
      </c>
      <c r="E547" s="37">
        <f t="shared" si="155"/>
        <v>1271.9014</v>
      </c>
      <c r="F547" s="16">
        <f t="shared" si="133"/>
        <v>49.27047017952809</v>
      </c>
      <c r="G547" s="37">
        <f t="shared" si="155"/>
        <v>285</v>
      </c>
      <c r="H547" s="37">
        <f t="shared" si="155"/>
        <v>37761.629999999997</v>
      </c>
      <c r="I547" s="37">
        <f t="shared" si="155"/>
        <v>1535</v>
      </c>
      <c r="J547" s="37">
        <f t="shared" si="155"/>
        <v>110.26130000000001</v>
      </c>
      <c r="K547" s="37">
        <f t="shared" si="155"/>
        <v>397.21320000000003</v>
      </c>
      <c r="L547" s="37">
        <f t="shared" si="155"/>
        <v>281.60540000000003</v>
      </c>
      <c r="M547" s="37">
        <f t="shared" si="134"/>
        <v>41.053119009791708</v>
      </c>
      <c r="N547" s="187">
        <f t="shared" si="149"/>
        <v>24.300451914777252</v>
      </c>
    </row>
    <row r="548" spans="1:14" ht="14.25" thickBot="1">
      <c r="A548" s="197"/>
      <c r="B548" s="166" t="s">
        <v>26</v>
      </c>
      <c r="C548" s="37">
        <f t="shared" ref="C548:L548" si="156">C388</f>
        <v>111.38756699999996</v>
      </c>
      <c r="D548" s="37">
        <f t="shared" si="156"/>
        <v>801.91617300000007</v>
      </c>
      <c r="E548" s="37">
        <f t="shared" si="156"/>
        <v>513.76748799999984</v>
      </c>
      <c r="F548" s="16">
        <f t="shared" si="133"/>
        <v>56.085426137358127</v>
      </c>
      <c r="G548" s="37">
        <f t="shared" si="156"/>
        <v>33316</v>
      </c>
      <c r="H548" s="37">
        <f t="shared" si="156"/>
        <v>6951006.3600000003</v>
      </c>
      <c r="I548" s="37">
        <f t="shared" si="156"/>
        <v>540</v>
      </c>
      <c r="J548" s="37">
        <f t="shared" si="156"/>
        <v>27.321258999999998</v>
      </c>
      <c r="K548" s="37">
        <f t="shared" si="156"/>
        <v>202.72839899999997</v>
      </c>
      <c r="L548" s="37">
        <f t="shared" si="156"/>
        <v>275.23083099999997</v>
      </c>
      <c r="M548" s="37">
        <f t="shared" si="134"/>
        <v>-26.342409292075281</v>
      </c>
      <c r="N548" s="187">
        <f t="shared" si="149"/>
        <v>10.263984239147954</v>
      </c>
    </row>
    <row r="549" spans="1:14" ht="14.25" thickBot="1">
      <c r="A549" s="197"/>
      <c r="B549" s="166" t="s">
        <v>27</v>
      </c>
      <c r="C549" s="37">
        <f t="shared" ref="C549:L549" si="157">C389</f>
        <v>0</v>
      </c>
      <c r="D549" s="37">
        <f t="shared" si="157"/>
        <v>12.926415</v>
      </c>
      <c r="E549" s="37">
        <f t="shared" si="157"/>
        <v>0.61438300000000001</v>
      </c>
      <c r="F549" s="16">
        <f t="shared" si="133"/>
        <v>2003.966906636414</v>
      </c>
      <c r="G549" s="37">
        <f t="shared" si="157"/>
        <v>10</v>
      </c>
      <c r="H549" s="37">
        <f t="shared" si="157"/>
        <v>12801.2</v>
      </c>
      <c r="I549" s="37">
        <f t="shared" si="157"/>
        <v>2</v>
      </c>
      <c r="J549" s="37">
        <f t="shared" si="157"/>
        <v>0</v>
      </c>
      <c r="K549" s="37">
        <f t="shared" si="157"/>
        <v>0.06</v>
      </c>
      <c r="L549" s="37">
        <f t="shared" si="157"/>
        <v>0.94</v>
      </c>
      <c r="M549" s="37">
        <f t="shared" si="134"/>
        <v>-93.617021276595736</v>
      </c>
      <c r="N549" s="187">
        <f t="shared" si="149"/>
        <v>0.16544936278356576</v>
      </c>
    </row>
    <row r="550" spans="1:14" ht="14.25" thickBot="1">
      <c r="A550" s="197"/>
      <c r="B550" s="18" t="s">
        <v>28</v>
      </c>
      <c r="C550" s="37">
        <f t="shared" ref="C550:L550" si="158">C390</f>
        <v>0</v>
      </c>
      <c r="D550" s="37">
        <f t="shared" si="158"/>
        <v>0</v>
      </c>
      <c r="E550" s="37">
        <f t="shared" si="158"/>
        <v>0</v>
      </c>
      <c r="F550" s="16"/>
      <c r="G550" s="37">
        <f t="shared" si="158"/>
        <v>0</v>
      </c>
      <c r="H550" s="37">
        <f t="shared" si="158"/>
        <v>0</v>
      </c>
      <c r="I550" s="37">
        <f t="shared" si="158"/>
        <v>0</v>
      </c>
      <c r="J550" s="37">
        <f t="shared" si="158"/>
        <v>0</v>
      </c>
      <c r="K550" s="37">
        <f t="shared" si="158"/>
        <v>0</v>
      </c>
      <c r="L550" s="37">
        <f t="shared" si="158"/>
        <v>0</v>
      </c>
      <c r="M550" s="37" t="e">
        <f t="shared" si="134"/>
        <v>#DIV/0!</v>
      </c>
      <c r="N550" s="187">
        <f t="shared" si="149"/>
        <v>0</v>
      </c>
    </row>
    <row r="551" spans="1:14" ht="14.25" thickBot="1">
      <c r="A551" s="197"/>
      <c r="B551" s="18" t="s">
        <v>29</v>
      </c>
      <c r="C551" s="37">
        <f t="shared" ref="C551:L551" si="159">C391</f>
        <v>0</v>
      </c>
      <c r="D551" s="37">
        <f t="shared" si="159"/>
        <v>0</v>
      </c>
      <c r="E551" s="37">
        <f t="shared" si="159"/>
        <v>0</v>
      </c>
      <c r="F551" s="16"/>
      <c r="G551" s="37">
        <f t="shared" si="159"/>
        <v>0</v>
      </c>
      <c r="H551" s="37">
        <f t="shared" si="159"/>
        <v>0</v>
      </c>
      <c r="I551" s="37">
        <f t="shared" si="159"/>
        <v>0</v>
      </c>
      <c r="J551" s="37">
        <f t="shared" si="159"/>
        <v>0</v>
      </c>
      <c r="K551" s="37">
        <f t="shared" si="159"/>
        <v>0</v>
      </c>
      <c r="L551" s="37">
        <f t="shared" si="159"/>
        <v>0</v>
      </c>
      <c r="M551" s="37" t="e">
        <f t="shared" si="134"/>
        <v>#DIV/0!</v>
      </c>
      <c r="N551" s="187">
        <f t="shared" si="149"/>
        <v>0</v>
      </c>
    </row>
    <row r="552" spans="1:14" ht="14.25" thickBot="1">
      <c r="A552" s="197"/>
      <c r="B552" s="18" t="s">
        <v>30</v>
      </c>
      <c r="C552" s="37">
        <f t="shared" ref="C552:L552" si="160">C392</f>
        <v>0</v>
      </c>
      <c r="D552" s="37">
        <f t="shared" si="160"/>
        <v>12.84</v>
      </c>
      <c r="E552" s="37">
        <f t="shared" si="160"/>
        <v>0</v>
      </c>
      <c r="F552" s="16"/>
      <c r="G552" s="37">
        <f t="shared" si="160"/>
        <v>8</v>
      </c>
      <c r="H552" s="37">
        <f t="shared" si="160"/>
        <v>12662.7</v>
      </c>
      <c r="I552" s="37">
        <f t="shared" si="160"/>
        <v>0</v>
      </c>
      <c r="J552" s="37">
        <f t="shared" si="160"/>
        <v>0</v>
      </c>
      <c r="K552" s="37">
        <f t="shared" si="160"/>
        <v>0</v>
      </c>
      <c r="L552" s="37">
        <f t="shared" si="160"/>
        <v>0</v>
      </c>
      <c r="M552" s="37" t="e">
        <f t="shared" si="134"/>
        <v>#DIV/0!</v>
      </c>
      <c r="N552" s="187">
        <f t="shared" si="149"/>
        <v>0.16434330927337426</v>
      </c>
    </row>
    <row r="553" spans="1:14" ht="14.25" thickBot="1">
      <c r="A553" s="197"/>
      <c r="B553" s="41" t="s">
        <v>31</v>
      </c>
      <c r="C553" s="42">
        <f t="shared" ref="C553:L553" si="161">C541+C543+C544+C545+C546+C547+C548+C549</f>
        <v>1439.0605929999999</v>
      </c>
      <c r="D553" s="42">
        <f t="shared" si="161"/>
        <v>7812.9131370000014</v>
      </c>
      <c r="E553" s="42">
        <f t="shared" si="161"/>
        <v>7902.2931050000016</v>
      </c>
      <c r="F553" s="182">
        <f t="shared" ref="F553:F562" si="162">(D553-E553)/E553*100</f>
        <v>-1.1310636901514952</v>
      </c>
      <c r="G553" s="42">
        <f t="shared" si="161"/>
        <v>65758</v>
      </c>
      <c r="H553" s="42">
        <f t="shared" si="161"/>
        <v>11069124.735284001</v>
      </c>
      <c r="I553" s="42">
        <f t="shared" si="161"/>
        <v>5704</v>
      </c>
      <c r="J553" s="42">
        <f t="shared" si="161"/>
        <v>567.97333800000001</v>
      </c>
      <c r="K553" s="42">
        <f t="shared" si="161"/>
        <v>3660.6765870000008</v>
      </c>
      <c r="L553" s="42">
        <f t="shared" si="161"/>
        <v>3435.9667219999997</v>
      </c>
      <c r="M553" s="42">
        <f t="shared" si="134"/>
        <v>6.5399313550162264</v>
      </c>
      <c r="N553" s="192">
        <f t="shared" si="149"/>
        <v>100</v>
      </c>
    </row>
    <row r="554" spans="1:14">
      <c r="A554" s="240" t="s">
        <v>70</v>
      </c>
      <c r="B554" s="166" t="s">
        <v>19</v>
      </c>
      <c r="C554" s="37">
        <f t="shared" ref="C554:L554" si="163">C506</f>
        <v>864.12147699999991</v>
      </c>
      <c r="D554" s="37">
        <f t="shared" si="163"/>
        <v>3315.0645519999998</v>
      </c>
      <c r="E554" s="37">
        <f t="shared" si="163"/>
        <v>3877.2067460000007</v>
      </c>
      <c r="F554" s="16">
        <f t="shared" si="162"/>
        <v>-14.498638603163124</v>
      </c>
      <c r="G554" s="37">
        <f t="shared" si="163"/>
        <v>26177</v>
      </c>
      <c r="H554" s="37">
        <f t="shared" si="163"/>
        <v>2465175.0869270004</v>
      </c>
      <c r="I554" s="37">
        <f t="shared" si="163"/>
        <v>2625</v>
      </c>
      <c r="J554" s="37">
        <f t="shared" si="163"/>
        <v>350.07930299999992</v>
      </c>
      <c r="K554" s="37">
        <f t="shared" si="163"/>
        <v>1756.8947819999999</v>
      </c>
      <c r="L554" s="37">
        <f t="shared" si="163"/>
        <v>1286.593961</v>
      </c>
      <c r="M554" s="37">
        <f t="shared" si="134"/>
        <v>36.553942833251014</v>
      </c>
      <c r="N554" s="190">
        <f t="shared" ref="N554:N566" si="164">N506</f>
        <v>53.917294031699626</v>
      </c>
    </row>
    <row r="555" spans="1:14">
      <c r="A555" s="240"/>
      <c r="B555" s="166" t="s">
        <v>20</v>
      </c>
      <c r="C555" s="37">
        <f t="shared" ref="C555:L555" si="165">C507</f>
        <v>206.412454</v>
      </c>
      <c r="D555" s="37">
        <f t="shared" si="165"/>
        <v>877.87854600000003</v>
      </c>
      <c r="E555" s="37">
        <f t="shared" si="165"/>
        <v>1010.191517</v>
      </c>
      <c r="F555" s="16">
        <f t="shared" si="162"/>
        <v>-13.097810541206508</v>
      </c>
      <c r="G555" s="37">
        <f t="shared" si="165"/>
        <v>10562</v>
      </c>
      <c r="H555" s="37">
        <f t="shared" si="165"/>
        <v>211251.19999999998</v>
      </c>
      <c r="I555" s="37">
        <f t="shared" si="165"/>
        <v>1130</v>
      </c>
      <c r="J555" s="37">
        <f t="shared" si="165"/>
        <v>146.088472</v>
      </c>
      <c r="K555" s="37">
        <f t="shared" si="165"/>
        <v>661.4378089999999</v>
      </c>
      <c r="L555" s="37">
        <f t="shared" si="165"/>
        <v>501.33425999999992</v>
      </c>
      <c r="M555" s="37">
        <f t="shared" si="134"/>
        <v>31.935489308071631</v>
      </c>
      <c r="N555" s="187">
        <f t="shared" si="164"/>
        <v>14.278103773347864</v>
      </c>
    </row>
    <row r="556" spans="1:14">
      <c r="A556" s="240"/>
      <c r="B556" s="166" t="s">
        <v>21</v>
      </c>
      <c r="C556" s="37">
        <f t="shared" ref="C556:L556" si="166">C508</f>
        <v>9.382555</v>
      </c>
      <c r="D556" s="37">
        <f t="shared" si="166"/>
        <v>478.41141900000002</v>
      </c>
      <c r="E556" s="37">
        <f t="shared" si="166"/>
        <v>79.16219000000001</v>
      </c>
      <c r="F556" s="16">
        <f t="shared" si="162"/>
        <v>504.34333486731475</v>
      </c>
      <c r="G556" s="37">
        <f t="shared" si="166"/>
        <v>409</v>
      </c>
      <c r="H556" s="37">
        <f t="shared" si="166"/>
        <v>188514.31151</v>
      </c>
      <c r="I556" s="37">
        <f t="shared" si="166"/>
        <v>17</v>
      </c>
      <c r="J556" s="37">
        <f t="shared" si="166"/>
        <v>0.38500000000000001</v>
      </c>
      <c r="K556" s="37">
        <f t="shared" si="166"/>
        <v>392.75179199999997</v>
      </c>
      <c r="L556" s="37">
        <f t="shared" si="166"/>
        <v>25.812200000000001</v>
      </c>
      <c r="M556" s="37">
        <f t="shared" si="134"/>
        <v>1421.5742633328423</v>
      </c>
      <c r="N556" s="187">
        <f t="shared" si="164"/>
        <v>7.781039778179756</v>
      </c>
    </row>
    <row r="557" spans="1:14">
      <c r="A557" s="240"/>
      <c r="B557" s="166" t="s">
        <v>22</v>
      </c>
      <c r="C557" s="37">
        <f t="shared" ref="C557:L557" si="167">C509</f>
        <v>53.242252000000008</v>
      </c>
      <c r="D557" s="37">
        <f t="shared" si="167"/>
        <v>206.44392400000001</v>
      </c>
      <c r="E557" s="37">
        <f t="shared" si="167"/>
        <v>216.155742</v>
      </c>
      <c r="F557" s="16">
        <f t="shared" si="162"/>
        <v>-4.4929724790748296</v>
      </c>
      <c r="G557" s="37">
        <f t="shared" si="167"/>
        <v>13340</v>
      </c>
      <c r="H557" s="37">
        <f t="shared" si="167"/>
        <v>605939.42000000016</v>
      </c>
      <c r="I557" s="37">
        <f t="shared" si="167"/>
        <v>553</v>
      </c>
      <c r="J557" s="37">
        <f t="shared" si="167"/>
        <v>17.843150000000001</v>
      </c>
      <c r="K557" s="37">
        <f t="shared" si="167"/>
        <v>133.79266799999999</v>
      </c>
      <c r="L557" s="37">
        <f t="shared" si="167"/>
        <v>104.85159999999999</v>
      </c>
      <c r="M557" s="37">
        <f t="shared" si="134"/>
        <v>27.6019326362211</v>
      </c>
      <c r="N557" s="187">
        <f t="shared" si="164"/>
        <v>3.3576714953108557</v>
      </c>
    </row>
    <row r="558" spans="1:14">
      <c r="A558" s="240"/>
      <c r="B558" s="166" t="s">
        <v>23</v>
      </c>
      <c r="C558" s="37">
        <f t="shared" ref="C558:L558" si="168">C510</f>
        <v>1.2374886791999999</v>
      </c>
      <c r="D558" s="37">
        <f t="shared" si="168"/>
        <v>6.0759966792000011</v>
      </c>
      <c r="E558" s="37">
        <f t="shared" si="168"/>
        <v>4.03</v>
      </c>
      <c r="F558" s="16">
        <f t="shared" si="162"/>
        <v>50.769148367245677</v>
      </c>
      <c r="G558" s="37">
        <f t="shared" si="168"/>
        <v>196</v>
      </c>
      <c r="H558" s="37">
        <f t="shared" si="168"/>
        <v>2656.34</v>
      </c>
      <c r="I558" s="37">
        <f t="shared" si="168"/>
        <v>1</v>
      </c>
      <c r="J558" s="37">
        <f t="shared" si="168"/>
        <v>0</v>
      </c>
      <c r="K558" s="37">
        <f t="shared" si="168"/>
        <v>0</v>
      </c>
      <c r="L558" s="37">
        <f t="shared" si="168"/>
        <v>0</v>
      </c>
      <c r="M558" s="37" t="e">
        <f t="shared" si="134"/>
        <v>#DIV/0!</v>
      </c>
      <c r="N558" s="187">
        <f t="shared" si="164"/>
        <v>9.882199708310746E-2</v>
      </c>
    </row>
    <row r="559" spans="1:14">
      <c r="A559" s="240"/>
      <c r="B559" s="166" t="s">
        <v>24</v>
      </c>
      <c r="C559" s="37">
        <f t="shared" ref="C559:L559" si="169">C511</f>
        <v>33.195166</v>
      </c>
      <c r="D559" s="37">
        <f t="shared" si="169"/>
        <v>179.41079400000001</v>
      </c>
      <c r="E559" s="37">
        <f t="shared" si="169"/>
        <v>237.99852799999996</v>
      </c>
      <c r="F559" s="16">
        <f t="shared" si="162"/>
        <v>-24.616847210080209</v>
      </c>
      <c r="G559" s="37">
        <f t="shared" si="169"/>
        <v>337</v>
      </c>
      <c r="H559" s="37">
        <f t="shared" si="169"/>
        <v>311154.94380000001</v>
      </c>
      <c r="I559" s="37">
        <f t="shared" si="169"/>
        <v>72</v>
      </c>
      <c r="J559" s="37">
        <f t="shared" si="169"/>
        <v>9.9297500000000021</v>
      </c>
      <c r="K559" s="37">
        <f t="shared" si="169"/>
        <v>80.934093000000004</v>
      </c>
      <c r="L559" s="37">
        <f t="shared" si="169"/>
        <v>60.656100000000002</v>
      </c>
      <c r="M559" s="37">
        <f t="shared" si="134"/>
        <v>33.431086073783185</v>
      </c>
      <c r="N559" s="187">
        <f t="shared" si="164"/>
        <v>2.9179958280820504</v>
      </c>
    </row>
    <row r="560" spans="1:14">
      <c r="A560" s="240"/>
      <c r="B560" s="166" t="s">
        <v>25</v>
      </c>
      <c r="C560" s="37">
        <f t="shared" ref="C560:L560" si="170">C512</f>
        <v>569.69280000000003</v>
      </c>
      <c r="D560" s="37">
        <f t="shared" si="170"/>
        <v>1359.241354</v>
      </c>
      <c r="E560" s="37">
        <f t="shared" si="170"/>
        <v>724.8252</v>
      </c>
      <c r="F560" s="16">
        <f t="shared" si="162"/>
        <v>87.526779422128271</v>
      </c>
      <c r="G560" s="37">
        <f t="shared" si="170"/>
        <v>119</v>
      </c>
      <c r="H560" s="37">
        <f t="shared" si="170"/>
        <v>19227.030578999998</v>
      </c>
      <c r="I560" s="37">
        <f t="shared" si="170"/>
        <v>526</v>
      </c>
      <c r="J560" s="37">
        <f t="shared" si="170"/>
        <v>34.015000000000001</v>
      </c>
      <c r="K560" s="37">
        <f t="shared" si="170"/>
        <v>235.76000000000002</v>
      </c>
      <c r="L560" s="37">
        <f t="shared" si="170"/>
        <v>138.50900000000001</v>
      </c>
      <c r="M560" s="37">
        <f t="shared" si="134"/>
        <v>70.212765957446805</v>
      </c>
      <c r="N560" s="187">
        <f t="shared" si="164"/>
        <v>22.107145907445219</v>
      </c>
    </row>
    <row r="561" spans="1:14">
      <c r="A561" s="240"/>
      <c r="B561" s="166" t="s">
        <v>26</v>
      </c>
      <c r="C561" s="37">
        <f t="shared" ref="C561:L561" si="171">C513</f>
        <v>119.375304</v>
      </c>
      <c r="D561" s="37">
        <f t="shared" si="171"/>
        <v>575.04359199999999</v>
      </c>
      <c r="E561" s="37">
        <f t="shared" si="171"/>
        <v>344.07019699999989</v>
      </c>
      <c r="F561" s="16">
        <f t="shared" si="162"/>
        <v>67.129730216069888</v>
      </c>
      <c r="G561" s="37">
        <f t="shared" si="171"/>
        <v>25723</v>
      </c>
      <c r="H561" s="37">
        <f t="shared" si="171"/>
        <v>6016491.21</v>
      </c>
      <c r="I561" s="37">
        <f t="shared" si="171"/>
        <v>152</v>
      </c>
      <c r="J561" s="37">
        <f t="shared" si="171"/>
        <v>13.202934000000001</v>
      </c>
      <c r="K561" s="37">
        <f t="shared" si="171"/>
        <v>122.50197800000001</v>
      </c>
      <c r="L561" s="37">
        <f t="shared" si="171"/>
        <v>73.056255000000007</v>
      </c>
      <c r="M561" s="37">
        <f t="shared" si="134"/>
        <v>67.681710484612154</v>
      </c>
      <c r="N561" s="187">
        <f t="shared" si="164"/>
        <v>9.3526970424160574</v>
      </c>
    </row>
    <row r="562" spans="1:14">
      <c r="A562" s="240"/>
      <c r="B562" s="166" t="s">
        <v>27</v>
      </c>
      <c r="C562" s="37">
        <f t="shared" ref="C562:L562" si="172">C514</f>
        <v>13.07</v>
      </c>
      <c r="D562" s="37">
        <f t="shared" si="172"/>
        <v>28.733677</v>
      </c>
      <c r="E562" s="37">
        <f t="shared" si="172"/>
        <v>9.2165440000000007</v>
      </c>
      <c r="F562" s="16">
        <f t="shared" si="162"/>
        <v>211.76194677744715</v>
      </c>
      <c r="G562" s="37">
        <f t="shared" si="172"/>
        <v>21</v>
      </c>
      <c r="H562" s="37">
        <f t="shared" si="172"/>
        <v>10647.57</v>
      </c>
      <c r="I562" s="37">
        <f t="shared" si="172"/>
        <v>0</v>
      </c>
      <c r="J562" s="37">
        <f t="shared" si="172"/>
        <v>0</v>
      </c>
      <c r="K562" s="37">
        <f t="shared" si="172"/>
        <v>0</v>
      </c>
      <c r="L562" s="37">
        <f t="shared" si="172"/>
        <v>0</v>
      </c>
      <c r="M562" s="37" t="e">
        <f t="shared" si="134"/>
        <v>#DIV/0!</v>
      </c>
      <c r="N562" s="187">
        <f t="shared" si="164"/>
        <v>0.46733391978331679</v>
      </c>
    </row>
    <row r="563" spans="1:14">
      <c r="A563" s="240"/>
      <c r="B563" s="18" t="s">
        <v>28</v>
      </c>
      <c r="C563" s="37">
        <f t="shared" ref="C563:L563" si="173">C515</f>
        <v>0</v>
      </c>
      <c r="D563" s="37">
        <f t="shared" si="173"/>
        <v>0</v>
      </c>
      <c r="E563" s="37">
        <f t="shared" si="173"/>
        <v>0</v>
      </c>
      <c r="F563" s="16"/>
      <c r="G563" s="37">
        <f t="shared" si="173"/>
        <v>0</v>
      </c>
      <c r="H563" s="37">
        <f t="shared" si="173"/>
        <v>0</v>
      </c>
      <c r="I563" s="37">
        <f t="shared" si="173"/>
        <v>0</v>
      </c>
      <c r="J563" s="37">
        <f t="shared" si="173"/>
        <v>0</v>
      </c>
      <c r="K563" s="37">
        <f t="shared" si="173"/>
        <v>0</v>
      </c>
      <c r="L563" s="37">
        <f t="shared" si="173"/>
        <v>0</v>
      </c>
      <c r="M563" s="37" t="e">
        <f t="shared" si="134"/>
        <v>#DIV/0!</v>
      </c>
      <c r="N563" s="187">
        <f t="shared" si="164"/>
        <v>0</v>
      </c>
    </row>
    <row r="564" spans="1:14">
      <c r="A564" s="240"/>
      <c r="B564" s="18" t="s">
        <v>29</v>
      </c>
      <c r="C564" s="37">
        <f t="shared" ref="C564:L564" si="174">C516</f>
        <v>7.39</v>
      </c>
      <c r="D564" s="37">
        <f t="shared" si="174"/>
        <v>20.010000000000002</v>
      </c>
      <c r="E564" s="37">
        <f t="shared" si="174"/>
        <v>6.13</v>
      </c>
      <c r="F564" s="16">
        <f t="shared" ref="F564:F579" si="175">(D564-E564)/E564*100</f>
        <v>226.42740619902125</v>
      </c>
      <c r="G564" s="37">
        <f t="shared" si="174"/>
        <v>4</v>
      </c>
      <c r="H564" s="37">
        <f t="shared" si="174"/>
        <v>7462.68</v>
      </c>
      <c r="I564" s="37">
        <f t="shared" si="174"/>
        <v>0</v>
      </c>
      <c r="J564" s="37">
        <f t="shared" si="174"/>
        <v>0</v>
      </c>
      <c r="K564" s="37">
        <f t="shared" si="174"/>
        <v>0</v>
      </c>
      <c r="L564" s="37">
        <f t="shared" si="174"/>
        <v>0</v>
      </c>
      <c r="M564" s="37" t="e">
        <f t="shared" si="134"/>
        <v>#DIV/0!</v>
      </c>
      <c r="N564" s="187">
        <f t="shared" si="164"/>
        <v>0.32544918406593659</v>
      </c>
    </row>
    <row r="565" spans="1:14">
      <c r="A565" s="240"/>
      <c r="B565" s="18" t="s">
        <v>30</v>
      </c>
      <c r="C565" s="37">
        <f t="shared" ref="C565:L565" si="176">C517</f>
        <v>5.68</v>
      </c>
      <c r="D565" s="37">
        <f t="shared" si="176"/>
        <v>8.1</v>
      </c>
      <c r="E565" s="37">
        <f t="shared" si="176"/>
        <v>1.78</v>
      </c>
      <c r="F565" s="16">
        <f t="shared" si="175"/>
        <v>355.0561797752809</v>
      </c>
      <c r="G565" s="37">
        <f t="shared" si="176"/>
        <v>8</v>
      </c>
      <c r="H565" s="37">
        <f t="shared" si="176"/>
        <v>2485.39</v>
      </c>
      <c r="I565" s="37">
        <f t="shared" si="176"/>
        <v>0</v>
      </c>
      <c r="J565" s="37">
        <f t="shared" si="176"/>
        <v>0</v>
      </c>
      <c r="K565" s="37">
        <f t="shared" si="176"/>
        <v>0</v>
      </c>
      <c r="L565" s="37">
        <f t="shared" si="176"/>
        <v>0</v>
      </c>
      <c r="M565" s="37" t="e">
        <f t="shared" si="134"/>
        <v>#DIV/0!</v>
      </c>
      <c r="N565" s="187">
        <f t="shared" si="164"/>
        <v>0.13174104902219319</v>
      </c>
    </row>
    <row r="566" spans="1:14" ht="14.25" thickBot="1">
      <c r="A566" s="195"/>
      <c r="B566" s="41" t="s">
        <v>31</v>
      </c>
      <c r="C566" s="42">
        <f t="shared" ref="C566:L566" si="177">C554+C556+C557+C558+C559+C560+C561+C562</f>
        <v>1663.3170426791999</v>
      </c>
      <c r="D566" s="42">
        <f t="shared" si="177"/>
        <v>6148.4253086792005</v>
      </c>
      <c r="E566" s="42">
        <f t="shared" si="177"/>
        <v>5492.6651470000006</v>
      </c>
      <c r="F566" s="182">
        <f t="shared" si="175"/>
        <v>11.938833774299255</v>
      </c>
      <c r="G566" s="42">
        <f t="shared" si="177"/>
        <v>66322</v>
      </c>
      <c r="H566" s="42">
        <f t="shared" si="177"/>
        <v>9619805.9128160011</v>
      </c>
      <c r="I566" s="42">
        <f t="shared" si="177"/>
        <v>3946</v>
      </c>
      <c r="J566" s="42">
        <f t="shared" si="177"/>
        <v>425.45513699999992</v>
      </c>
      <c r="K566" s="42">
        <f t="shared" si="177"/>
        <v>2722.6353129999998</v>
      </c>
      <c r="L566" s="42">
        <f t="shared" si="177"/>
        <v>1689.479116</v>
      </c>
      <c r="M566" s="42">
        <f t="shared" si="134"/>
        <v>61.152350876410587</v>
      </c>
      <c r="N566" s="192">
        <f t="shared" si="164"/>
        <v>100</v>
      </c>
    </row>
    <row r="567" spans="1:14" ht="14.25" thickBot="1">
      <c r="A567" s="235" t="s">
        <v>49</v>
      </c>
      <c r="B567" s="168" t="s">
        <v>19</v>
      </c>
      <c r="C567" s="38">
        <f t="shared" ref="C567:L567" si="178">C528+C541+C554</f>
        <v>3574.9266070000003</v>
      </c>
      <c r="D567" s="38">
        <f t="shared" si="178"/>
        <v>16239.72414</v>
      </c>
      <c r="E567" s="38">
        <f t="shared" si="178"/>
        <v>20524.726517000003</v>
      </c>
      <c r="F567" s="31">
        <f t="shared" si="175"/>
        <v>-20.877269051311675</v>
      </c>
      <c r="G567" s="38">
        <f t="shared" si="178"/>
        <v>116818</v>
      </c>
      <c r="H567" s="38">
        <f t="shared" si="178"/>
        <v>11230204.323263999</v>
      </c>
      <c r="I567" s="38">
        <f t="shared" si="178"/>
        <v>14622</v>
      </c>
      <c r="J567" s="38">
        <f t="shared" si="178"/>
        <v>1942.0587780000001</v>
      </c>
      <c r="K567" s="38">
        <f t="shared" si="178"/>
        <v>10589.861889000002</v>
      </c>
      <c r="L567" s="38">
        <f t="shared" si="178"/>
        <v>8926.4097459999994</v>
      </c>
      <c r="M567" s="38">
        <f t="shared" si="134"/>
        <v>18.635175735075453</v>
      </c>
      <c r="N567" s="190">
        <f>D567/D579*100</f>
        <v>58.067380153025695</v>
      </c>
    </row>
    <row r="568" spans="1:14" ht="14.25" thickBot="1">
      <c r="A568" s="235"/>
      <c r="B568" s="166" t="s">
        <v>20</v>
      </c>
      <c r="C568" s="37">
        <f t="shared" ref="C568:L568" si="179">C529+C542+C555</f>
        <v>882.32689300000015</v>
      </c>
      <c r="D568" s="37">
        <f t="shared" si="179"/>
        <v>3818.7463739999998</v>
      </c>
      <c r="E568" s="37">
        <f t="shared" si="179"/>
        <v>4925.8416580000003</v>
      </c>
      <c r="F568" s="16">
        <f t="shared" si="175"/>
        <v>-22.475251152297602</v>
      </c>
      <c r="G568" s="37">
        <f t="shared" si="179"/>
        <v>48630</v>
      </c>
      <c r="H568" s="37">
        <f t="shared" si="179"/>
        <v>974775</v>
      </c>
      <c r="I568" s="37">
        <f t="shared" si="179"/>
        <v>6474</v>
      </c>
      <c r="J568" s="37">
        <f t="shared" si="179"/>
        <v>675.75127499999996</v>
      </c>
      <c r="K568" s="37">
        <f t="shared" si="179"/>
        <v>3507.2737470000002</v>
      </c>
      <c r="L568" s="37">
        <f t="shared" si="179"/>
        <v>3059.7929290000002</v>
      </c>
      <c r="M568" s="37">
        <f t="shared" si="134"/>
        <v>14.624545790627911</v>
      </c>
      <c r="N568" s="187">
        <f>D568/D579*100</f>
        <v>13.654455919042871</v>
      </c>
    </row>
    <row r="569" spans="1:14" ht="14.25" thickBot="1">
      <c r="A569" s="235"/>
      <c r="B569" s="166" t="s">
        <v>21</v>
      </c>
      <c r="C569" s="37">
        <f t="shared" ref="C569:L569" si="180">C530+C543+C556</f>
        <v>119.91953000000001</v>
      </c>
      <c r="D569" s="37">
        <f t="shared" si="180"/>
        <v>1655.5804820000001</v>
      </c>
      <c r="E569" s="37">
        <f t="shared" si="180"/>
        <v>751.07914899999992</v>
      </c>
      <c r="F569" s="16">
        <f t="shared" si="175"/>
        <v>120.42689964223734</v>
      </c>
      <c r="G569" s="37">
        <f t="shared" si="180"/>
        <v>1702</v>
      </c>
      <c r="H569" s="37">
        <f t="shared" si="180"/>
        <v>1122355.226052</v>
      </c>
      <c r="I569" s="37">
        <f t="shared" si="180"/>
        <v>98</v>
      </c>
      <c r="J569" s="37">
        <f t="shared" si="180"/>
        <v>1054.1524999999999</v>
      </c>
      <c r="K569" s="37">
        <f t="shared" si="180"/>
        <v>2224.0670789999999</v>
      </c>
      <c r="L569" s="37">
        <f t="shared" si="180"/>
        <v>955.26499199999989</v>
      </c>
      <c r="M569" s="37">
        <f t="shared" si="134"/>
        <v>132.82200202307845</v>
      </c>
      <c r="N569" s="187">
        <f>D569/D579*100</f>
        <v>5.9197570348767954</v>
      </c>
    </row>
    <row r="570" spans="1:14" ht="14.25" thickBot="1">
      <c r="A570" s="235"/>
      <c r="B570" s="166" t="s">
        <v>22</v>
      </c>
      <c r="C570" s="37">
        <f t="shared" ref="C570:L570" si="181">C531+C544+C557</f>
        <v>92.285110000000003</v>
      </c>
      <c r="D570" s="37">
        <f t="shared" si="181"/>
        <v>438.53773999999999</v>
      </c>
      <c r="E570" s="37">
        <f t="shared" si="181"/>
        <v>410.10770500000001</v>
      </c>
      <c r="F570" s="16">
        <f t="shared" si="175"/>
        <v>6.9323337877789868</v>
      </c>
      <c r="G570" s="37">
        <f t="shared" si="181"/>
        <v>19011</v>
      </c>
      <c r="H570" s="37">
        <f t="shared" si="181"/>
        <v>1431391.1685000001</v>
      </c>
      <c r="I570" s="37">
        <f t="shared" si="181"/>
        <v>954</v>
      </c>
      <c r="J570" s="37">
        <f t="shared" si="181"/>
        <v>24.863950000000003</v>
      </c>
      <c r="K570" s="37">
        <f t="shared" si="181"/>
        <v>182.88726800000001</v>
      </c>
      <c r="L570" s="37">
        <f t="shared" si="181"/>
        <v>171.79159999999999</v>
      </c>
      <c r="M570" s="37">
        <f t="shared" si="134"/>
        <v>6.4587954242233137</v>
      </c>
      <c r="N570" s="187">
        <f>D570/D579*100</f>
        <v>1.5680523536299884</v>
      </c>
    </row>
    <row r="571" spans="1:14" ht="14.25" thickBot="1">
      <c r="A571" s="235"/>
      <c r="B571" s="166" t="s">
        <v>23</v>
      </c>
      <c r="C571" s="37">
        <f t="shared" ref="C571:L571" si="182">C532+C545+C558</f>
        <v>235.84479267919997</v>
      </c>
      <c r="D571" s="37">
        <f t="shared" si="182"/>
        <v>70.691599679199996</v>
      </c>
      <c r="E571" s="37">
        <f t="shared" si="182"/>
        <v>52.437951000000005</v>
      </c>
      <c r="F571" s="16">
        <f t="shared" si="175"/>
        <v>34.809996064110109</v>
      </c>
      <c r="G571" s="37">
        <f t="shared" si="182"/>
        <v>1508</v>
      </c>
      <c r="H571" s="37">
        <f t="shared" si="182"/>
        <v>296136.82570300001</v>
      </c>
      <c r="I571" s="37">
        <f t="shared" si="182"/>
        <v>7</v>
      </c>
      <c r="J571" s="37">
        <f t="shared" si="182"/>
        <v>0.08</v>
      </c>
      <c r="K571" s="37">
        <f t="shared" si="182"/>
        <v>21.310000000000002</v>
      </c>
      <c r="L571" s="37">
        <f t="shared" si="182"/>
        <v>2.36</v>
      </c>
      <c r="M571" s="37">
        <f t="shared" si="134"/>
        <v>802.96610169491544</v>
      </c>
      <c r="N571" s="187">
        <f>D571/D579*100</f>
        <v>0.25276759363706874</v>
      </c>
    </row>
    <row r="572" spans="1:14" ht="14.25" thickBot="1">
      <c r="A572" s="235"/>
      <c r="B572" s="166" t="s">
        <v>24</v>
      </c>
      <c r="C572" s="37">
        <f t="shared" ref="C572:L572" si="183">C533+C546+C559</f>
        <v>273.73722899999996</v>
      </c>
      <c r="D572" s="37">
        <f t="shared" si="183"/>
        <v>2389.7989429999998</v>
      </c>
      <c r="E572" s="37">
        <f t="shared" si="183"/>
        <v>1981.7335330000005</v>
      </c>
      <c r="F572" s="16">
        <f t="shared" si="175"/>
        <v>20.5913359795784</v>
      </c>
      <c r="G572" s="37">
        <f t="shared" si="183"/>
        <v>4145</v>
      </c>
      <c r="H572" s="37">
        <f t="shared" si="183"/>
        <v>1911692.2327019998</v>
      </c>
      <c r="I572" s="37">
        <f t="shared" si="183"/>
        <v>589</v>
      </c>
      <c r="J572" s="37">
        <f t="shared" si="183"/>
        <v>158.05991000000003</v>
      </c>
      <c r="K572" s="37">
        <f t="shared" si="183"/>
        <v>948.94277999999997</v>
      </c>
      <c r="L572" s="37">
        <f t="shared" si="183"/>
        <v>589.96802700000001</v>
      </c>
      <c r="M572" s="37">
        <f t="shared" si="134"/>
        <v>60.846475837918575</v>
      </c>
      <c r="N572" s="187">
        <f>D572/D579*100</f>
        <v>8.5450567088561371</v>
      </c>
    </row>
    <row r="573" spans="1:14" ht="14.25" thickBot="1">
      <c r="A573" s="235"/>
      <c r="B573" s="177" t="s">
        <v>25</v>
      </c>
      <c r="C573" s="37">
        <f t="shared" ref="C573:L573" si="184">C534+C547+C560</f>
        <v>1018.4652000000001</v>
      </c>
      <c r="D573" s="37">
        <f t="shared" si="184"/>
        <v>4265.8515740000003</v>
      </c>
      <c r="E573" s="37">
        <f t="shared" si="184"/>
        <v>2718.3437999999996</v>
      </c>
      <c r="F573" s="16">
        <f t="shared" si="175"/>
        <v>56.928331655473485</v>
      </c>
      <c r="G573" s="37">
        <f t="shared" si="184"/>
        <v>951</v>
      </c>
      <c r="H573" s="37">
        <f t="shared" si="184"/>
        <v>76896.851578999995</v>
      </c>
      <c r="I573" s="37">
        <f t="shared" si="184"/>
        <v>3673</v>
      </c>
      <c r="J573" s="37">
        <f t="shared" si="184"/>
        <v>193.19697500000001</v>
      </c>
      <c r="K573" s="37">
        <f t="shared" si="184"/>
        <v>1445.9199999999998</v>
      </c>
      <c r="L573" s="37">
        <f t="shared" si="184"/>
        <v>661.72810000000004</v>
      </c>
      <c r="M573" s="37">
        <f t="shared" si="134"/>
        <v>118.50666459532242</v>
      </c>
      <c r="N573" s="187">
        <f>D573/D579*100</f>
        <v>15.253142411065673</v>
      </c>
    </row>
    <row r="574" spans="1:14" ht="14.25" thickBot="1">
      <c r="A574" s="235"/>
      <c r="B574" s="166" t="s">
        <v>26</v>
      </c>
      <c r="C574" s="37">
        <f t="shared" ref="C574:L574" si="185">C535+C548+C561</f>
        <v>493.02765299999999</v>
      </c>
      <c r="D574" s="37">
        <f t="shared" si="185"/>
        <v>2668.9031560000003</v>
      </c>
      <c r="E574" s="37">
        <f t="shared" si="185"/>
        <v>1699.794414</v>
      </c>
      <c r="F574" s="16">
        <f t="shared" si="175"/>
        <v>57.013291373247235</v>
      </c>
      <c r="G574" s="37">
        <f t="shared" si="185"/>
        <v>112964</v>
      </c>
      <c r="H574" s="37">
        <f t="shared" si="185"/>
        <v>26657248.143700004</v>
      </c>
      <c r="I574" s="37">
        <f t="shared" si="185"/>
        <v>1524</v>
      </c>
      <c r="J574" s="37">
        <f t="shared" si="185"/>
        <v>94.757099999999994</v>
      </c>
      <c r="K574" s="37">
        <f t="shared" si="185"/>
        <v>659.11593399999992</v>
      </c>
      <c r="L574" s="37">
        <f t="shared" si="185"/>
        <v>569.83557099999996</v>
      </c>
      <c r="M574" s="37">
        <f t="shared" si="134"/>
        <v>15.667741282511122</v>
      </c>
      <c r="N574" s="187">
        <f>D574/D579*100</f>
        <v>9.5430324317727013</v>
      </c>
    </row>
    <row r="575" spans="1:14" ht="14.25" thickBot="1">
      <c r="A575" s="235"/>
      <c r="B575" s="166" t="s">
        <v>27</v>
      </c>
      <c r="C575" s="37">
        <f t="shared" ref="C575:L575" si="186">C536+C549+C562</f>
        <v>86.174160999999998</v>
      </c>
      <c r="D575" s="37">
        <f t="shared" si="186"/>
        <v>237.94669200000001</v>
      </c>
      <c r="E575" s="37">
        <f t="shared" si="186"/>
        <v>91.761088000000001</v>
      </c>
      <c r="F575" s="16">
        <f t="shared" si="175"/>
        <v>159.3111058142641</v>
      </c>
      <c r="G575" s="37">
        <f t="shared" si="186"/>
        <v>126</v>
      </c>
      <c r="H575" s="37">
        <f t="shared" si="186"/>
        <v>91076.327235000004</v>
      </c>
      <c r="I575" s="37">
        <f t="shared" si="186"/>
        <v>4</v>
      </c>
      <c r="J575" s="37">
        <f t="shared" si="186"/>
        <v>0</v>
      </c>
      <c r="K575" s="37">
        <f t="shared" si="186"/>
        <v>6.44</v>
      </c>
      <c r="L575" s="37">
        <f t="shared" si="186"/>
        <v>1.01</v>
      </c>
      <c r="M575" s="37">
        <f t="shared" si="134"/>
        <v>537.62376237623766</v>
      </c>
      <c r="N575" s="187">
        <f>D575/D579*100</f>
        <v>0.85081131313594571</v>
      </c>
    </row>
    <row r="576" spans="1:14" ht="14.25" thickBot="1">
      <c r="A576" s="235"/>
      <c r="B576" s="18" t="s">
        <v>28</v>
      </c>
      <c r="C576" s="37">
        <f t="shared" ref="C576:L576" si="187">C537+C550+C563</f>
        <v>25.96</v>
      </c>
      <c r="D576" s="37">
        <f t="shared" si="187"/>
        <v>81.11</v>
      </c>
      <c r="E576" s="37">
        <f t="shared" si="187"/>
        <v>21.42</v>
      </c>
      <c r="F576" s="16">
        <f t="shared" si="175"/>
        <v>278.66479925303452</v>
      </c>
      <c r="G576" s="37">
        <f t="shared" si="187"/>
        <v>23</v>
      </c>
      <c r="H576" s="37">
        <f t="shared" si="187"/>
        <v>23971.41</v>
      </c>
      <c r="I576" s="37">
        <f t="shared" si="187"/>
        <v>1</v>
      </c>
      <c r="J576" s="37">
        <f t="shared" si="187"/>
        <v>0</v>
      </c>
      <c r="K576" s="37">
        <f t="shared" si="187"/>
        <v>3.68</v>
      </c>
      <c r="L576" s="37">
        <f t="shared" si="187"/>
        <v>0</v>
      </c>
      <c r="M576" s="37" t="e">
        <f t="shared" si="134"/>
        <v>#DIV/0!</v>
      </c>
      <c r="N576" s="187">
        <f>D576/D579*100</f>
        <v>0.29002002519310738</v>
      </c>
    </row>
    <row r="577" spans="1:14" ht="14.25" thickBot="1">
      <c r="A577" s="235"/>
      <c r="B577" s="18" t="s">
        <v>29</v>
      </c>
      <c r="C577" s="37">
        <f t="shared" ref="C577:L577" si="188">C538+C551+C564</f>
        <v>8.2597109999999994</v>
      </c>
      <c r="D577" s="37">
        <f t="shared" si="188"/>
        <v>22.027011000000002</v>
      </c>
      <c r="E577" s="37">
        <f t="shared" si="188"/>
        <v>19.647456999999999</v>
      </c>
      <c r="F577" s="16">
        <f t="shared" si="175"/>
        <v>12.111256942819635</v>
      </c>
      <c r="G577" s="37">
        <f t="shared" si="188"/>
        <v>5</v>
      </c>
      <c r="H577" s="37">
        <f t="shared" si="188"/>
        <v>7777.09</v>
      </c>
      <c r="I577" s="37">
        <f t="shared" si="188"/>
        <v>1</v>
      </c>
      <c r="J577" s="37">
        <f t="shared" si="188"/>
        <v>0</v>
      </c>
      <c r="K577" s="37">
        <f t="shared" si="188"/>
        <v>2.7</v>
      </c>
      <c r="L577" s="37">
        <f t="shared" si="188"/>
        <v>0</v>
      </c>
      <c r="M577" s="37" t="e">
        <f t="shared" si="134"/>
        <v>#DIV/0!</v>
      </c>
      <c r="N577" s="187">
        <f>D577/D579*100</f>
        <v>7.8760624893957021E-2</v>
      </c>
    </row>
    <row r="578" spans="1:14" ht="14.25" thickBot="1">
      <c r="A578" s="235"/>
      <c r="B578" s="18" t="s">
        <v>30</v>
      </c>
      <c r="C578" s="37">
        <f t="shared" ref="C578:L578" si="189">C539+C552+C565</f>
        <v>52.007449999999999</v>
      </c>
      <c r="D578" s="37">
        <f t="shared" si="189"/>
        <v>128.70965000000001</v>
      </c>
      <c r="E578" s="37">
        <f t="shared" si="189"/>
        <v>44.410000000000004</v>
      </c>
      <c r="F578" s="16">
        <f t="shared" si="175"/>
        <v>189.82132402612027</v>
      </c>
      <c r="G578" s="37">
        <f t="shared" si="189"/>
        <v>76</v>
      </c>
      <c r="H578" s="37">
        <f t="shared" si="189"/>
        <v>52517.474608000004</v>
      </c>
      <c r="I578" s="37">
        <f t="shared" si="189"/>
        <v>0</v>
      </c>
      <c r="J578" s="37">
        <f t="shared" si="189"/>
        <v>0</v>
      </c>
      <c r="K578" s="37">
        <f t="shared" si="189"/>
        <v>0</v>
      </c>
      <c r="L578" s="37">
        <f t="shared" si="189"/>
        <v>0</v>
      </c>
      <c r="M578" s="37" t="e">
        <f t="shared" si="134"/>
        <v>#DIV/0!</v>
      </c>
      <c r="N578" s="187">
        <f>D578/D579*100</f>
        <v>0.46021915837253158</v>
      </c>
    </row>
    <row r="579" spans="1:14" ht="14.25" thickBot="1">
      <c r="A579" s="241"/>
      <c r="B579" s="41" t="s">
        <v>50</v>
      </c>
      <c r="C579" s="42">
        <f t="shared" ref="C579:L579" si="190">C567+C569+C570+C571+C572+C573+C574+C575</f>
        <v>5894.3802826791998</v>
      </c>
      <c r="D579" s="42">
        <f t="shared" si="190"/>
        <v>27967.034326679201</v>
      </c>
      <c r="E579" s="42">
        <f t="shared" si="190"/>
        <v>28229.984156999999</v>
      </c>
      <c r="F579" s="182">
        <f t="shared" si="175"/>
        <v>-0.9314558196646967</v>
      </c>
      <c r="G579" s="42">
        <f t="shared" si="190"/>
        <v>257225</v>
      </c>
      <c r="H579" s="42">
        <f t="shared" si="190"/>
        <v>42817001.098735005</v>
      </c>
      <c r="I579" s="42">
        <f t="shared" si="190"/>
        <v>21471</v>
      </c>
      <c r="J579" s="42">
        <f t="shared" si="190"/>
        <v>3467.1692129999992</v>
      </c>
      <c r="K579" s="42">
        <f t="shared" si="190"/>
        <v>16078.544950000001</v>
      </c>
      <c r="L579" s="42">
        <f t="shared" si="190"/>
        <v>11878.368036000002</v>
      </c>
      <c r="M579" s="42">
        <f t="shared" si="134"/>
        <v>35.359881940603636</v>
      </c>
      <c r="N579" s="192">
        <f>D579/D579*100</f>
        <v>100</v>
      </c>
    </row>
    <row r="580" spans="1:14">
      <c r="A580" s="49" t="s">
        <v>51</v>
      </c>
      <c r="B580" s="49"/>
      <c r="C580" s="49"/>
      <c r="D580" s="49"/>
      <c r="E580" s="49"/>
      <c r="F580" s="184"/>
      <c r="G580" s="49"/>
      <c r="H580" s="49"/>
      <c r="I580" s="49"/>
    </row>
    <row r="581" spans="1:14">
      <c r="A581" s="49" t="s">
        <v>52</v>
      </c>
      <c r="B581" s="49"/>
      <c r="C581" s="49"/>
      <c r="D581" s="49"/>
      <c r="E581" s="49"/>
      <c r="F581" s="184"/>
      <c r="G581" s="49"/>
      <c r="H581" s="49"/>
      <c r="I581" s="49"/>
    </row>
  </sheetData>
  <mergeCells count="90"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G400:G401"/>
    <mergeCell ref="H400:H401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4:A19"/>
    <mergeCell ref="A20:A32"/>
    <mergeCell ref="A33:A45"/>
    <mergeCell ref="A46:A58"/>
    <mergeCell ref="A398:N398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A85:A97"/>
    <mergeCell ref="A98:A110"/>
    <mergeCell ref="A111:A123"/>
    <mergeCell ref="A124:A136"/>
    <mergeCell ref="A137:A149"/>
    <mergeCell ref="A150:A162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H17" sqref="H17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98</v>
      </c>
      <c r="E1" s="2"/>
      <c r="F1" s="2"/>
      <c r="G1" s="2"/>
      <c r="H1" s="2"/>
      <c r="I1" s="2"/>
      <c r="J1" s="8"/>
      <c r="K1" s="8"/>
    </row>
    <row r="2" spans="1:11">
      <c r="A2" s="2"/>
      <c r="B2" s="2"/>
      <c r="C2" s="2"/>
      <c r="D2" s="253" t="s">
        <v>112</v>
      </c>
      <c r="E2" s="253"/>
      <c r="F2" s="253"/>
      <c r="G2" s="253"/>
      <c r="H2" s="253"/>
      <c r="I2" s="253"/>
      <c r="J2" s="2" t="s">
        <v>71</v>
      </c>
    </row>
    <row r="3" spans="1:11">
      <c r="A3" s="252" t="s">
        <v>72</v>
      </c>
      <c r="B3" s="252" t="s">
        <v>73</v>
      </c>
      <c r="C3" s="252"/>
      <c r="D3" s="252" t="s">
        <v>74</v>
      </c>
      <c r="E3" s="252"/>
      <c r="F3" s="252" t="s">
        <v>68</v>
      </c>
      <c r="G3" s="252"/>
      <c r="H3" s="252" t="s">
        <v>69</v>
      </c>
      <c r="I3" s="252"/>
      <c r="J3" s="252" t="s">
        <v>70</v>
      </c>
      <c r="K3" s="252"/>
    </row>
    <row r="4" spans="1:11">
      <c r="A4" s="252"/>
      <c r="B4" s="3" t="s">
        <v>9</v>
      </c>
      <c r="C4" s="3" t="s">
        <v>50</v>
      </c>
      <c r="D4" s="3" t="s">
        <v>9</v>
      </c>
      <c r="E4" s="3" t="s">
        <v>75</v>
      </c>
      <c r="F4" s="3" t="s">
        <v>9</v>
      </c>
      <c r="G4" s="3" t="s">
        <v>75</v>
      </c>
      <c r="H4" s="3" t="s">
        <v>9</v>
      </c>
      <c r="I4" s="3" t="s">
        <v>75</v>
      </c>
      <c r="J4" s="3" t="s">
        <v>9</v>
      </c>
      <c r="K4" s="3" t="s">
        <v>75</v>
      </c>
    </row>
    <row r="5" spans="1:11">
      <c r="A5" s="148" t="s">
        <v>57</v>
      </c>
      <c r="B5" s="115">
        <v>3884</v>
      </c>
      <c r="C5" s="115">
        <v>14245</v>
      </c>
      <c r="D5" s="115">
        <v>458</v>
      </c>
      <c r="E5" s="115">
        <v>1861</v>
      </c>
      <c r="F5" s="115">
        <v>2669</v>
      </c>
      <c r="G5" s="115">
        <v>10020</v>
      </c>
      <c r="H5" s="115">
        <v>362</v>
      </c>
      <c r="I5" s="115">
        <v>1178</v>
      </c>
      <c r="J5" s="115">
        <v>395</v>
      </c>
      <c r="K5" s="115">
        <v>1186</v>
      </c>
    </row>
    <row r="6" spans="1:11">
      <c r="A6" s="148" t="s">
        <v>76</v>
      </c>
      <c r="B6" s="4">
        <v>37</v>
      </c>
      <c r="C6" s="4">
        <v>115</v>
      </c>
      <c r="D6" s="4">
        <v>37</v>
      </c>
      <c r="E6" s="4">
        <v>115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>
      <c r="A7" s="148" t="s">
        <v>59</v>
      </c>
      <c r="B7" s="4">
        <v>1</v>
      </c>
      <c r="C7" s="4">
        <v>5</v>
      </c>
      <c r="D7" s="4">
        <v>1</v>
      </c>
      <c r="E7" s="4">
        <v>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148" t="s">
        <v>77</v>
      </c>
      <c r="B8" s="4">
        <v>41</v>
      </c>
      <c r="C8" s="4">
        <v>96</v>
      </c>
      <c r="D8" s="4">
        <v>26</v>
      </c>
      <c r="E8" s="4">
        <v>34</v>
      </c>
      <c r="F8" s="4">
        <v>6</v>
      </c>
      <c r="G8" s="4">
        <v>29</v>
      </c>
      <c r="H8" s="4">
        <v>9</v>
      </c>
      <c r="I8" s="4">
        <v>33</v>
      </c>
      <c r="J8" s="4">
        <v>0</v>
      </c>
      <c r="K8" s="4">
        <v>0</v>
      </c>
    </row>
    <row r="9" spans="1:11">
      <c r="A9" s="148" t="s">
        <v>78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51" t="s">
        <v>79</v>
      </c>
      <c r="K9" s="251"/>
    </row>
    <row r="10" spans="1:11">
      <c r="A10" s="148" t="s">
        <v>61</v>
      </c>
      <c r="B10" s="4">
        <v>1</v>
      </c>
      <c r="C10" s="4">
        <v>2</v>
      </c>
      <c r="D10" s="4">
        <v>1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148" t="s">
        <v>62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51" t="s">
        <v>79</v>
      </c>
      <c r="K11" s="251"/>
    </row>
    <row r="12" spans="1:11">
      <c r="A12" s="148" t="s">
        <v>93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51" t="s">
        <v>79</v>
      </c>
      <c r="K12" s="251"/>
    </row>
    <row r="13" spans="1:11">
      <c r="A13" s="148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51" t="s">
        <v>79</v>
      </c>
      <c r="I13" s="251"/>
      <c r="J13" s="251" t="s">
        <v>79</v>
      </c>
      <c r="K13" s="251"/>
    </row>
    <row r="14" spans="1:11">
      <c r="A14" s="148" t="s">
        <v>81</v>
      </c>
      <c r="B14" s="4">
        <v>0</v>
      </c>
      <c r="C14" s="4">
        <v>0</v>
      </c>
      <c r="D14" s="4">
        <v>0</v>
      </c>
      <c r="E14" s="4">
        <v>0</v>
      </c>
      <c r="F14" s="251" t="s">
        <v>79</v>
      </c>
      <c r="G14" s="251"/>
      <c r="H14" s="251" t="s">
        <v>79</v>
      </c>
      <c r="I14" s="251"/>
      <c r="J14" s="251" t="s">
        <v>79</v>
      </c>
      <c r="K14" s="251"/>
    </row>
    <row r="15" spans="1:11">
      <c r="A15" s="148" t="s">
        <v>63</v>
      </c>
      <c r="B15" s="4">
        <v>12</v>
      </c>
      <c r="C15" s="4">
        <v>12</v>
      </c>
      <c r="D15" s="4">
        <v>0</v>
      </c>
      <c r="E15" s="4">
        <v>0</v>
      </c>
      <c r="F15" s="4">
        <v>0</v>
      </c>
      <c r="G15" s="4">
        <v>0</v>
      </c>
      <c r="H15" s="4">
        <v>12</v>
      </c>
      <c r="I15" s="4">
        <v>12</v>
      </c>
      <c r="J15" s="4">
        <v>0</v>
      </c>
      <c r="K15" s="4">
        <v>0</v>
      </c>
    </row>
    <row r="16" spans="1:11">
      <c r="A16" s="148" t="s">
        <v>64</v>
      </c>
      <c r="B16" s="114">
        <v>97</v>
      </c>
      <c r="C16" s="114">
        <v>299</v>
      </c>
      <c r="D16" s="114">
        <v>30</v>
      </c>
      <c r="E16" s="114">
        <v>88</v>
      </c>
      <c r="F16" s="114">
        <v>12</v>
      </c>
      <c r="G16" s="114">
        <v>31</v>
      </c>
      <c r="H16" s="114">
        <v>55</v>
      </c>
      <c r="I16" s="114">
        <v>180</v>
      </c>
      <c r="J16" s="6">
        <v>0</v>
      </c>
      <c r="K16" s="6">
        <v>0</v>
      </c>
    </row>
    <row r="17" spans="1:11">
      <c r="A17" s="148" t="s">
        <v>65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148" t="s">
        <v>82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148" t="s">
        <v>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51" t="s">
        <v>79</v>
      </c>
      <c r="I19" s="251"/>
      <c r="J19" s="251" t="s">
        <v>79</v>
      </c>
      <c r="K19" s="251"/>
    </row>
    <row r="20" spans="1:11">
      <c r="A20" s="148" t="s">
        <v>84</v>
      </c>
      <c r="B20" s="4">
        <v>0</v>
      </c>
      <c r="C20" s="4">
        <v>1</v>
      </c>
      <c r="D20" s="4">
        <v>0</v>
      </c>
      <c r="E20" s="4">
        <v>1</v>
      </c>
      <c r="F20" s="251" t="s">
        <v>79</v>
      </c>
      <c r="G20" s="251"/>
      <c r="H20" s="251" t="s">
        <v>79</v>
      </c>
      <c r="I20" s="251"/>
      <c r="J20" s="251" t="s">
        <v>79</v>
      </c>
      <c r="K20" s="251"/>
    </row>
    <row r="21" spans="1:11">
      <c r="A21" s="148" t="s">
        <v>85</v>
      </c>
      <c r="B21" s="4">
        <v>0</v>
      </c>
      <c r="C21" s="4">
        <v>0</v>
      </c>
      <c r="D21" s="4">
        <v>0</v>
      </c>
      <c r="E21" s="4">
        <v>0</v>
      </c>
      <c r="F21" s="251" t="s">
        <v>79</v>
      </c>
      <c r="G21" s="251"/>
      <c r="H21" s="251" t="s">
        <v>79</v>
      </c>
      <c r="I21" s="251"/>
      <c r="J21" s="251" t="s">
        <v>79</v>
      </c>
      <c r="K21" s="251"/>
    </row>
    <row r="22" spans="1:11">
      <c r="A22" s="148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51" t="s">
        <v>79</v>
      </c>
      <c r="I22" s="251"/>
      <c r="J22" s="251" t="s">
        <v>79</v>
      </c>
      <c r="K22" s="251"/>
    </row>
    <row r="23" spans="1:11">
      <c r="A23" s="148" t="s">
        <v>87</v>
      </c>
      <c r="B23" s="4">
        <v>0</v>
      </c>
      <c r="C23" s="4">
        <v>0</v>
      </c>
      <c r="D23" s="4">
        <v>0</v>
      </c>
      <c r="E23" s="4">
        <v>0</v>
      </c>
      <c r="F23" s="251" t="s">
        <v>79</v>
      </c>
      <c r="G23" s="251"/>
      <c r="H23" s="251" t="s">
        <v>79</v>
      </c>
      <c r="I23" s="251"/>
      <c r="J23" s="251" t="s">
        <v>79</v>
      </c>
      <c r="K23" s="251"/>
    </row>
    <row r="24" spans="1:11">
      <c r="A24" s="148" t="s">
        <v>88</v>
      </c>
      <c r="B24" s="4">
        <v>0</v>
      </c>
      <c r="C24" s="4">
        <v>0</v>
      </c>
      <c r="D24" s="4">
        <v>0</v>
      </c>
      <c r="E24" s="4">
        <v>0</v>
      </c>
      <c r="F24" s="251" t="s">
        <v>79</v>
      </c>
      <c r="G24" s="251"/>
      <c r="H24" s="251" t="s">
        <v>79</v>
      </c>
      <c r="I24" s="251"/>
      <c r="J24" s="251" t="s">
        <v>79</v>
      </c>
      <c r="K24" s="251"/>
    </row>
    <row r="25" spans="1:11">
      <c r="A25" s="148" t="s">
        <v>50</v>
      </c>
      <c r="B25" s="4">
        <f>B5+B6+B7+B8+B9+B10+B11+B12+B13+B15+B14+B16+B17+B18+B19+B20+B21+B22+B23+B24</f>
        <v>4073</v>
      </c>
      <c r="C25" s="4">
        <f t="shared" ref="C25:E25" si="0">C5+C6+C7+C8+C9+C10+C11+C12+C13+C15+C14+C16+C17+C18+C19+C20+C21+C22+C23+C24</f>
        <v>14775</v>
      </c>
      <c r="D25" s="4">
        <f t="shared" si="0"/>
        <v>553</v>
      </c>
      <c r="E25" s="4">
        <f t="shared" si="0"/>
        <v>2106</v>
      </c>
      <c r="F25" s="4">
        <f>F5+F6+F7+F8+F9+F10+F11+F12+F13</f>
        <v>2675</v>
      </c>
      <c r="G25" s="4">
        <f>G5+G6+G7+G8+G9+G10+G11+G12+G13</f>
        <v>10049</v>
      </c>
      <c r="H25" s="4">
        <f>H10+H9+H8+H7+H6+H5+H11+H16</f>
        <v>426</v>
      </c>
      <c r="I25" s="4">
        <f>I10+I9+I8+I7+I6+I5+I11+I16</f>
        <v>1391</v>
      </c>
      <c r="J25" s="4">
        <f>J8+J7+J6+J5</f>
        <v>395</v>
      </c>
      <c r="K25" s="4">
        <f>K8+K7+K6+K5</f>
        <v>1186</v>
      </c>
    </row>
    <row r="27" spans="1:11">
      <c r="A27" s="7" t="s">
        <v>89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18" sqref="F18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54" t="s">
        <v>113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20.25">
      <c r="A2" s="150"/>
      <c r="B2" s="150"/>
      <c r="C2" s="150"/>
      <c r="D2" s="151"/>
      <c r="E2" s="152"/>
      <c r="F2" s="152"/>
      <c r="G2" s="152"/>
      <c r="H2" s="153"/>
      <c r="I2" s="154" t="s">
        <v>99</v>
      </c>
      <c r="J2" s="153"/>
      <c r="K2" s="155"/>
    </row>
    <row r="3" spans="1:11" ht="20.25">
      <c r="A3" s="256" t="s">
        <v>72</v>
      </c>
      <c r="B3" s="256" t="s">
        <v>73</v>
      </c>
      <c r="C3" s="256"/>
      <c r="D3" s="256" t="s">
        <v>74</v>
      </c>
      <c r="E3" s="256"/>
      <c r="F3" s="256" t="s">
        <v>68</v>
      </c>
      <c r="G3" s="256"/>
      <c r="H3" s="256" t="s">
        <v>69</v>
      </c>
      <c r="I3" s="256"/>
      <c r="J3" s="256" t="s">
        <v>70</v>
      </c>
      <c r="K3" s="256"/>
    </row>
    <row r="4" spans="1:11" ht="20.25">
      <c r="A4" s="256"/>
      <c r="B4" s="156" t="s">
        <v>9</v>
      </c>
      <c r="C4" s="156" t="s">
        <v>100</v>
      </c>
      <c r="D4" s="156" t="s">
        <v>9</v>
      </c>
      <c r="E4" s="156" t="s">
        <v>100</v>
      </c>
      <c r="F4" s="156" t="s">
        <v>9</v>
      </c>
      <c r="G4" s="156" t="s">
        <v>100</v>
      </c>
      <c r="H4" s="156" t="s">
        <v>9</v>
      </c>
      <c r="I4" s="156" t="s">
        <v>100</v>
      </c>
      <c r="J4" s="156" t="s">
        <v>9</v>
      </c>
      <c r="K4" s="156" t="s">
        <v>100</v>
      </c>
    </row>
    <row r="5" spans="1:11" ht="20.25">
      <c r="A5" s="156" t="s">
        <v>57</v>
      </c>
      <c r="B5" s="157">
        <f>D5+F5+H5+J5</f>
        <v>216.08000000000004</v>
      </c>
      <c r="C5" s="157">
        <f>E5+G5+I5+K5</f>
        <v>977.6</v>
      </c>
      <c r="D5" s="157">
        <v>170.86</v>
      </c>
      <c r="E5" s="157">
        <v>782.99</v>
      </c>
      <c r="F5" s="157">
        <v>32.270000000000003</v>
      </c>
      <c r="G5" s="157">
        <v>133.26</v>
      </c>
      <c r="H5" s="157">
        <v>3.99</v>
      </c>
      <c r="I5" s="157">
        <v>23.78</v>
      </c>
      <c r="J5" s="157">
        <v>8.9600000000000009</v>
      </c>
      <c r="K5" s="157">
        <v>37.57</v>
      </c>
    </row>
    <row r="6" spans="1:11" ht="20.25">
      <c r="A6" s="156" t="s">
        <v>76</v>
      </c>
      <c r="B6" s="157">
        <f t="shared" ref="B6:C24" si="0">D6+F6+H6+J6</f>
        <v>47.180000000000007</v>
      </c>
      <c r="C6" s="157">
        <f t="shared" si="0"/>
        <v>233.26</v>
      </c>
      <c r="D6" s="158">
        <v>32.340000000000003</v>
      </c>
      <c r="E6" s="158">
        <v>169.77</v>
      </c>
      <c r="F6" s="159">
        <v>4.96</v>
      </c>
      <c r="G6" s="159">
        <v>21.78</v>
      </c>
      <c r="H6" s="159">
        <v>6.92</v>
      </c>
      <c r="I6" s="159">
        <v>20.51</v>
      </c>
      <c r="J6" s="159">
        <v>2.96</v>
      </c>
      <c r="K6" s="159">
        <v>21.2</v>
      </c>
    </row>
    <row r="7" spans="1:11" ht="20.25">
      <c r="A7" s="156" t="s">
        <v>59</v>
      </c>
      <c r="B7" s="157">
        <f t="shared" si="0"/>
        <v>159.09755094339636</v>
      </c>
      <c r="C7" s="157">
        <f t="shared" si="0"/>
        <v>812.92380849056622</v>
      </c>
      <c r="D7" s="158">
        <v>133.90890754716995</v>
      </c>
      <c r="E7" s="158">
        <v>691.85475377358512</v>
      </c>
      <c r="F7" s="158">
        <v>18.913394339622641</v>
      </c>
      <c r="G7" s="158">
        <v>93.820968867924549</v>
      </c>
      <c r="H7" s="158">
        <v>3.1250283018867928</v>
      </c>
      <c r="I7" s="158">
        <v>13.100383018867925</v>
      </c>
      <c r="J7" s="158">
        <v>3.1502207547169809</v>
      </c>
      <c r="K7" s="158">
        <v>14.147702830188681</v>
      </c>
    </row>
    <row r="8" spans="1:11" ht="20.25">
      <c r="A8" s="156" t="s">
        <v>77</v>
      </c>
      <c r="B8" s="157">
        <f t="shared" si="0"/>
        <v>13.376799999999999</v>
      </c>
      <c r="C8" s="157">
        <f t="shared" si="0"/>
        <v>64.336399999999998</v>
      </c>
      <c r="D8" s="158">
        <v>9.9087999999999994</v>
      </c>
      <c r="E8" s="158">
        <v>44.109900000000003</v>
      </c>
      <c r="F8" s="158">
        <v>3.0647000000000002</v>
      </c>
      <c r="G8" s="158">
        <v>18.5505</v>
      </c>
      <c r="H8" s="158">
        <v>0</v>
      </c>
      <c r="I8" s="158">
        <v>0.1928</v>
      </c>
      <c r="J8" s="158">
        <v>0.40329999999999999</v>
      </c>
      <c r="K8" s="158">
        <v>1.4832000000000001</v>
      </c>
    </row>
    <row r="9" spans="1:11" ht="20.25">
      <c r="A9" s="156" t="s">
        <v>78</v>
      </c>
      <c r="B9" s="157">
        <f t="shared" si="0"/>
        <v>2.7</v>
      </c>
      <c r="C9" s="157">
        <f t="shared" si="0"/>
        <v>10.199999999999999</v>
      </c>
      <c r="D9" s="163">
        <v>2.7</v>
      </c>
      <c r="E9" s="163">
        <v>10.199999999999999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</row>
    <row r="10" spans="1:11" ht="20.25">
      <c r="A10" s="156" t="s">
        <v>61</v>
      </c>
      <c r="B10" s="157">
        <f t="shared" si="0"/>
        <v>2.0500000000000003</v>
      </c>
      <c r="C10" s="157">
        <f t="shared" si="0"/>
        <v>13.71</v>
      </c>
      <c r="D10" s="162">
        <v>0.22</v>
      </c>
      <c r="E10" s="162">
        <v>0.86</v>
      </c>
      <c r="F10" s="162">
        <v>0</v>
      </c>
      <c r="G10" s="162">
        <v>3.46</v>
      </c>
      <c r="H10" s="162">
        <v>0</v>
      </c>
      <c r="I10" s="162">
        <v>0.24</v>
      </c>
      <c r="J10" s="162">
        <v>1.83</v>
      </c>
      <c r="K10" s="162">
        <v>9.15</v>
      </c>
    </row>
    <row r="11" spans="1:11" ht="20.25">
      <c r="A11" s="156" t="s">
        <v>62</v>
      </c>
      <c r="B11" s="157">
        <f t="shared" si="0"/>
        <v>0.71</v>
      </c>
      <c r="C11" s="157">
        <f t="shared" si="0"/>
        <v>7.96</v>
      </c>
      <c r="D11" s="158">
        <v>0.96</v>
      </c>
      <c r="E11" s="158">
        <v>6.91</v>
      </c>
      <c r="F11" s="158">
        <v>-0.25</v>
      </c>
      <c r="G11" s="158">
        <v>1.05</v>
      </c>
      <c r="H11" s="158">
        <v>0</v>
      </c>
      <c r="I11" s="158">
        <v>0</v>
      </c>
      <c r="J11" s="158">
        <v>0</v>
      </c>
      <c r="K11" s="158">
        <v>0</v>
      </c>
    </row>
    <row r="12" spans="1:11" ht="20.25">
      <c r="A12" s="156" t="s">
        <v>101</v>
      </c>
      <c r="B12" s="157">
        <f t="shared" si="0"/>
        <v>4.74</v>
      </c>
      <c r="C12" s="157">
        <f t="shared" si="0"/>
        <v>24.43</v>
      </c>
      <c r="D12" s="158">
        <v>0.38</v>
      </c>
      <c r="E12" s="158">
        <v>1.83</v>
      </c>
      <c r="F12" s="158">
        <v>0</v>
      </c>
      <c r="G12" s="158">
        <v>1.57</v>
      </c>
      <c r="H12" s="158">
        <v>4.3600000000000003</v>
      </c>
      <c r="I12" s="158">
        <v>21.03</v>
      </c>
      <c r="J12" s="158">
        <v>0</v>
      </c>
      <c r="K12" s="158">
        <v>0</v>
      </c>
    </row>
    <row r="13" spans="1:11" ht="20.25">
      <c r="A13" s="156" t="s">
        <v>80</v>
      </c>
      <c r="B13" s="157">
        <f t="shared" si="0"/>
        <v>11.46</v>
      </c>
      <c r="C13" s="157">
        <f t="shared" si="0"/>
        <v>69.34</v>
      </c>
      <c r="D13" s="162">
        <v>6.78</v>
      </c>
      <c r="E13" s="162">
        <v>49.09</v>
      </c>
      <c r="F13" s="162">
        <v>4.68</v>
      </c>
      <c r="G13" s="162">
        <v>20.25</v>
      </c>
      <c r="H13" s="164">
        <v>0</v>
      </c>
      <c r="I13" s="164">
        <v>0</v>
      </c>
      <c r="J13" s="164">
        <v>0</v>
      </c>
      <c r="K13" s="164">
        <v>0</v>
      </c>
    </row>
    <row r="14" spans="1:11" ht="20.25">
      <c r="A14" s="156" t="s">
        <v>81</v>
      </c>
      <c r="B14" s="157">
        <f t="shared" si="0"/>
        <v>0</v>
      </c>
      <c r="C14" s="157">
        <f t="shared" si="0"/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</row>
    <row r="15" spans="1:11" ht="20.25">
      <c r="A15" s="156" t="s">
        <v>63</v>
      </c>
      <c r="B15" s="157">
        <f t="shared" si="0"/>
        <v>21.922492999999999</v>
      </c>
      <c r="C15" s="157">
        <f t="shared" si="0"/>
        <v>130.26145299999999</v>
      </c>
      <c r="D15" s="158">
        <v>10.809784000000001</v>
      </c>
      <c r="E15" s="158">
        <v>58.113569999999996</v>
      </c>
      <c r="F15" s="158">
        <v>1.3588799999999999</v>
      </c>
      <c r="G15" s="158">
        <v>8.7073260000000001</v>
      </c>
      <c r="H15" s="158">
        <v>1.9169740000000002</v>
      </c>
      <c r="I15" s="158">
        <v>8.2708669999999991</v>
      </c>
      <c r="J15" s="158">
        <v>7.8368549999999999</v>
      </c>
      <c r="K15" s="158">
        <v>55.169690000000003</v>
      </c>
    </row>
    <row r="16" spans="1:11" ht="20.25">
      <c r="A16" s="156" t="s">
        <v>64</v>
      </c>
      <c r="B16" s="157">
        <f t="shared" si="0"/>
        <v>14.129999999999999</v>
      </c>
      <c r="C16" s="157">
        <f t="shared" si="0"/>
        <v>28.87</v>
      </c>
      <c r="D16" s="157">
        <v>3.92</v>
      </c>
      <c r="E16" s="157">
        <v>7.99</v>
      </c>
      <c r="F16" s="157">
        <v>5.18</v>
      </c>
      <c r="G16" s="157">
        <v>13</v>
      </c>
      <c r="H16" s="157">
        <v>5.03</v>
      </c>
      <c r="I16" s="157">
        <v>7.88</v>
      </c>
      <c r="J16" s="158">
        <v>0</v>
      </c>
      <c r="K16" s="158">
        <v>0</v>
      </c>
    </row>
    <row r="17" spans="1:11" ht="20.25">
      <c r="A17" s="156" t="s">
        <v>65</v>
      </c>
      <c r="B17" s="157">
        <f t="shared" si="0"/>
        <v>8.41</v>
      </c>
      <c r="C17" s="157">
        <f t="shared" si="0"/>
        <v>49.82</v>
      </c>
      <c r="D17" s="158">
        <v>7.5374749999999997</v>
      </c>
      <c r="E17" s="158">
        <v>44.823763</v>
      </c>
      <c r="F17" s="158">
        <v>0.54551400000000005</v>
      </c>
      <c r="G17" s="158">
        <v>3.3955139999999999</v>
      </c>
      <c r="H17" s="158">
        <v>0.327011</v>
      </c>
      <c r="I17" s="158">
        <v>1.0670109999999999</v>
      </c>
      <c r="J17" s="158">
        <v>0</v>
      </c>
      <c r="K17" s="158">
        <v>0.53371199999999996</v>
      </c>
    </row>
    <row r="18" spans="1:11" ht="20.25">
      <c r="A18" s="156" t="s">
        <v>82</v>
      </c>
      <c r="B18" s="157">
        <f t="shared" si="0"/>
        <v>0</v>
      </c>
      <c r="C18" s="157">
        <f t="shared" si="0"/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</row>
    <row r="19" spans="1:11" ht="20.25">
      <c r="A19" s="156" t="s">
        <v>83</v>
      </c>
      <c r="B19" s="157">
        <f t="shared" si="0"/>
        <v>0</v>
      </c>
      <c r="C19" s="157">
        <f t="shared" si="0"/>
        <v>0</v>
      </c>
      <c r="D19" s="158">
        <v>0</v>
      </c>
      <c r="E19" s="158">
        <v>0</v>
      </c>
      <c r="F19" s="158">
        <v>0</v>
      </c>
      <c r="G19" s="158">
        <v>0</v>
      </c>
      <c r="H19" s="160">
        <v>0</v>
      </c>
      <c r="I19" s="160">
        <v>0</v>
      </c>
      <c r="J19" s="158">
        <v>0</v>
      </c>
      <c r="K19" s="158">
        <v>0</v>
      </c>
    </row>
    <row r="20" spans="1:11" ht="20.25">
      <c r="A20" s="156" t="s">
        <v>84</v>
      </c>
      <c r="B20" s="157">
        <f t="shared" si="0"/>
        <v>0</v>
      </c>
      <c r="C20" s="157">
        <f t="shared" si="0"/>
        <v>2.0099999999999998</v>
      </c>
      <c r="D20" s="158">
        <v>0</v>
      </c>
      <c r="E20" s="158">
        <v>2.0099999999999998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</row>
    <row r="21" spans="1:11" ht="20.25">
      <c r="A21" s="156" t="s">
        <v>85</v>
      </c>
      <c r="B21" s="157">
        <f t="shared" si="0"/>
        <v>0.63</v>
      </c>
      <c r="C21" s="157">
        <f t="shared" si="0"/>
        <v>8.01</v>
      </c>
      <c r="D21" s="158">
        <v>0.63</v>
      </c>
      <c r="E21" s="158">
        <v>7.7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0.31</v>
      </c>
    </row>
    <row r="22" spans="1:11" ht="20.25">
      <c r="A22" s="156" t="s">
        <v>86</v>
      </c>
      <c r="B22" s="157">
        <f t="shared" si="0"/>
        <v>0</v>
      </c>
      <c r="C22" s="157">
        <f t="shared" si="0"/>
        <v>3</v>
      </c>
      <c r="D22" s="158">
        <v>0</v>
      </c>
      <c r="E22" s="158">
        <v>3</v>
      </c>
      <c r="F22" s="158">
        <v>0</v>
      </c>
      <c r="G22" s="158">
        <v>0</v>
      </c>
      <c r="H22" s="160">
        <v>0</v>
      </c>
      <c r="I22" s="160">
        <v>0</v>
      </c>
      <c r="J22" s="160">
        <v>0</v>
      </c>
      <c r="K22" s="160">
        <v>0</v>
      </c>
    </row>
    <row r="23" spans="1:11" ht="20.25">
      <c r="A23" s="156" t="s">
        <v>87</v>
      </c>
      <c r="B23" s="157">
        <f t="shared" si="0"/>
        <v>0</v>
      </c>
      <c r="C23" s="157">
        <f t="shared" si="0"/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</row>
    <row r="24" spans="1:11" ht="20.25">
      <c r="A24" s="156" t="s">
        <v>88</v>
      </c>
      <c r="B24" s="157">
        <f t="shared" si="0"/>
        <v>1.08</v>
      </c>
      <c r="C24" s="157">
        <f t="shared" si="0"/>
        <v>1.08</v>
      </c>
      <c r="D24" s="158">
        <v>1.08</v>
      </c>
      <c r="E24" s="158">
        <v>1.08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</row>
    <row r="25" spans="1:11" ht="20.25">
      <c r="A25" s="165" t="s">
        <v>104</v>
      </c>
      <c r="B25" s="157">
        <f t="shared" ref="B25" si="1">D25+F25+H25+J25</f>
        <v>0.18</v>
      </c>
      <c r="C25" s="157">
        <f t="shared" ref="C25" si="2">E25+G25+I25+K25</f>
        <v>0.18</v>
      </c>
      <c r="D25" s="158">
        <v>0.18</v>
      </c>
      <c r="E25" s="158">
        <v>0.18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</row>
    <row r="26" spans="1:11" ht="20.25">
      <c r="A26" s="156" t="s">
        <v>50</v>
      </c>
      <c r="B26" s="157">
        <f>SUM(B5:B25)</f>
        <v>503.74684394339636</v>
      </c>
      <c r="C26" s="157">
        <f>SUM(C5:C25)</f>
        <v>2436.9916614905665</v>
      </c>
      <c r="D26" s="157">
        <f t="shared" ref="D26:K26" si="3">SUM(D5:D24)</f>
        <v>382.03496654716986</v>
      </c>
      <c r="E26" s="157">
        <f t="shared" si="3"/>
        <v>1882.331986773585</v>
      </c>
      <c r="F26" s="157">
        <f t="shared" si="3"/>
        <v>70.722488339622657</v>
      </c>
      <c r="G26" s="157">
        <f t="shared" si="3"/>
        <v>318.84430886792455</v>
      </c>
      <c r="H26" s="157">
        <f t="shared" si="3"/>
        <v>25.669013301886793</v>
      </c>
      <c r="I26" s="157">
        <f t="shared" si="3"/>
        <v>96.071061018867908</v>
      </c>
      <c r="J26" s="157">
        <f t="shared" si="3"/>
        <v>25.140375754716985</v>
      </c>
      <c r="K26" s="157">
        <f t="shared" si="3"/>
        <v>139.56430483018869</v>
      </c>
    </row>
    <row r="28" spans="1:11">
      <c r="A28" s="161" t="s">
        <v>89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财字1号</vt:lpstr>
      <vt:lpstr>财字2号</vt:lpstr>
      <vt:lpstr>财字3号</vt:lpstr>
      <vt:lpstr>财字4号</vt:lpstr>
      <vt:lpstr>财字5号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2021-06-22T00:52:00Z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