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750" yWindow="45" windowWidth="14520" windowHeight="12510" activeTab="2"/>
  </bookViews>
  <sheets>
    <sheet name="财字1号" sheetId="1" r:id="rId1"/>
    <sheet name="财字2号" sheetId="2" r:id="rId2"/>
    <sheet name="财字3号" sheetId="3" r:id="rId3"/>
    <sheet name="财字4号" sheetId="4" r:id="rId4"/>
    <sheet name="财字5号" sheetId="5" r:id="rId5"/>
  </sheets>
  <definedNames>
    <definedName name="_xlnm._FilterDatabase" localSheetId="0" hidden="1">财字1号!$B$285:$B$341</definedName>
  </definedNames>
  <calcPr calcId="145621"/>
</workbook>
</file>

<file path=xl/calcChain.xml><?xml version="1.0" encoding="utf-8"?>
<calcChain xmlns="http://schemas.openxmlformats.org/spreadsheetml/2006/main">
  <c r="E45" i="3" l="1"/>
  <c r="H206" i="1" l="1"/>
  <c r="E138" i="1" l="1"/>
  <c r="B18" i="5" l="1"/>
  <c r="C18" i="5"/>
  <c r="C19" i="5"/>
  <c r="D185" i="1" l="1"/>
  <c r="H25" i="2"/>
  <c r="H27" i="2" s="1"/>
  <c r="H26" i="2"/>
  <c r="G26" i="2"/>
  <c r="G25" i="2"/>
  <c r="G27" i="2" s="1"/>
  <c r="E25" i="2"/>
  <c r="E27" i="2" s="1"/>
  <c r="E26" i="2"/>
  <c r="D25" i="2"/>
  <c r="D27" i="2" s="1"/>
  <c r="D26" i="2"/>
  <c r="C26" i="2"/>
  <c r="C25" i="2"/>
  <c r="C27" i="2" s="1"/>
  <c r="B25" i="5" l="1"/>
  <c r="C25" i="5"/>
  <c r="K26" i="5" l="1"/>
  <c r="J26" i="5"/>
  <c r="I26" i="5"/>
  <c r="H26" i="5"/>
  <c r="G26" i="5"/>
  <c r="F26" i="5"/>
  <c r="E26" i="5"/>
  <c r="D26" i="5"/>
  <c r="C24" i="5"/>
  <c r="B24" i="5"/>
  <c r="C23" i="5"/>
  <c r="B23" i="5"/>
  <c r="C22" i="5"/>
  <c r="B22" i="5"/>
  <c r="C21" i="5"/>
  <c r="B21" i="5"/>
  <c r="C20" i="5"/>
  <c r="B20" i="5"/>
  <c r="B19" i="5"/>
  <c r="C17" i="5"/>
  <c r="B17" i="5"/>
  <c r="C16" i="5"/>
  <c r="B16" i="5"/>
  <c r="C15" i="5"/>
  <c r="B15" i="5"/>
  <c r="C14" i="5"/>
  <c r="B14" i="5"/>
  <c r="C13" i="5"/>
  <c r="B13" i="5"/>
  <c r="C12" i="5"/>
  <c r="B12" i="5"/>
  <c r="C11" i="5"/>
  <c r="B11" i="5"/>
  <c r="C10" i="5"/>
  <c r="B10" i="5"/>
  <c r="C9" i="5"/>
  <c r="B9" i="5"/>
  <c r="C8" i="5"/>
  <c r="B8" i="5"/>
  <c r="C7" i="5"/>
  <c r="B7" i="5"/>
  <c r="C6" i="5"/>
  <c r="B6" i="5"/>
  <c r="C5" i="5"/>
  <c r="B5" i="5"/>
  <c r="C26" i="5" l="1"/>
  <c r="B26" i="5"/>
  <c r="L327" i="1"/>
  <c r="L328" i="1"/>
  <c r="L329" i="1"/>
  <c r="L330" i="1"/>
  <c r="L331" i="1"/>
  <c r="L332" i="1"/>
  <c r="L333" i="1"/>
  <c r="L334" i="1"/>
  <c r="L335" i="1"/>
  <c r="L336" i="1"/>
  <c r="L337" i="1"/>
  <c r="L338" i="1"/>
  <c r="H327" i="1"/>
  <c r="I327" i="1"/>
  <c r="J327" i="1"/>
  <c r="K327" i="1"/>
  <c r="H328" i="1"/>
  <c r="I328" i="1"/>
  <c r="J328" i="1"/>
  <c r="K328" i="1"/>
  <c r="H329" i="1"/>
  <c r="I329" i="1"/>
  <c r="J329" i="1"/>
  <c r="K329" i="1"/>
  <c r="H330" i="1"/>
  <c r="I330" i="1"/>
  <c r="J330" i="1"/>
  <c r="K330" i="1"/>
  <c r="H331" i="1"/>
  <c r="I331" i="1"/>
  <c r="J331" i="1"/>
  <c r="K331" i="1"/>
  <c r="H332" i="1"/>
  <c r="I332" i="1"/>
  <c r="J332" i="1"/>
  <c r="K332" i="1"/>
  <c r="H333" i="1"/>
  <c r="I333" i="1"/>
  <c r="J333" i="1"/>
  <c r="K333" i="1"/>
  <c r="H334" i="1"/>
  <c r="I334" i="1"/>
  <c r="J334" i="1"/>
  <c r="K334" i="1"/>
  <c r="H335" i="1"/>
  <c r="I335" i="1"/>
  <c r="J335" i="1"/>
  <c r="K335" i="1"/>
  <c r="H336" i="1"/>
  <c r="I336" i="1"/>
  <c r="J336" i="1"/>
  <c r="K336" i="1"/>
  <c r="H337" i="1"/>
  <c r="I337" i="1"/>
  <c r="J337" i="1"/>
  <c r="K337" i="1"/>
  <c r="H338" i="1"/>
  <c r="I338" i="1"/>
  <c r="J338" i="1"/>
  <c r="K338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D337" i="1"/>
  <c r="D327" i="1"/>
  <c r="E327" i="1"/>
  <c r="D328" i="1"/>
  <c r="E328" i="1"/>
  <c r="D329" i="1"/>
  <c r="E329" i="1"/>
  <c r="D330" i="1"/>
  <c r="E330" i="1"/>
  <c r="D331" i="1"/>
  <c r="E331" i="1"/>
  <c r="D332" i="1"/>
  <c r="E332" i="1"/>
  <c r="D333" i="1"/>
  <c r="E333" i="1"/>
  <c r="D334" i="1"/>
  <c r="E334" i="1"/>
  <c r="D335" i="1"/>
  <c r="E335" i="1"/>
  <c r="D336" i="1"/>
  <c r="E336" i="1"/>
  <c r="E337" i="1"/>
  <c r="D338" i="1"/>
  <c r="E338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L326" i="1"/>
  <c r="K326" i="1"/>
  <c r="J326" i="1"/>
  <c r="I326" i="1"/>
  <c r="H326" i="1"/>
  <c r="G326" i="1"/>
  <c r="E326" i="1"/>
  <c r="D326" i="1"/>
  <c r="C326" i="1"/>
  <c r="N321" i="1"/>
  <c r="F321" i="1"/>
  <c r="N319" i="1"/>
  <c r="F319" i="1"/>
  <c r="N317" i="1"/>
  <c r="F317" i="1"/>
  <c r="N316" i="1"/>
  <c r="F316" i="1"/>
  <c r="N315" i="1"/>
  <c r="M315" i="1"/>
  <c r="F315" i="1"/>
  <c r="N314" i="1"/>
  <c r="M314" i="1"/>
  <c r="F314" i="1"/>
  <c r="M326" i="1" l="1"/>
  <c r="G339" i="1"/>
  <c r="C339" i="1"/>
  <c r="F326" i="1"/>
  <c r="H159" i="1"/>
  <c r="F29" i="1" l="1"/>
  <c r="D232" i="1" l="1"/>
  <c r="I172" i="1" l="1"/>
  <c r="C84" i="3"/>
  <c r="D84" i="3"/>
  <c r="E84" i="3"/>
  <c r="E175" i="3"/>
  <c r="E65" i="1"/>
  <c r="H266" i="1"/>
  <c r="H65" i="1"/>
  <c r="K185" i="1"/>
  <c r="C206" i="1"/>
  <c r="C414" i="3"/>
  <c r="E253" i="1"/>
  <c r="L78" i="1"/>
  <c r="L91" i="1"/>
  <c r="C300" i="1"/>
  <c r="D300" i="1"/>
  <c r="F171" i="3"/>
  <c r="A524" i="3"/>
  <c r="A398" i="3"/>
  <c r="A221" i="3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7" i="2"/>
  <c r="E206" i="3"/>
  <c r="E532" i="3" s="1"/>
  <c r="E207" i="3"/>
  <c r="E533" i="3" s="1"/>
  <c r="E208" i="3"/>
  <c r="E534" i="3" s="1"/>
  <c r="E209" i="3"/>
  <c r="E535" i="3" s="1"/>
  <c r="E210" i="3"/>
  <c r="E536" i="3" s="1"/>
  <c r="K25" i="4"/>
  <c r="J25" i="4"/>
  <c r="I25" i="4"/>
  <c r="H25" i="4"/>
  <c r="G25" i="4"/>
  <c r="F25" i="4"/>
  <c r="E25" i="4"/>
  <c r="D25" i="4"/>
  <c r="C25" i="4"/>
  <c r="B25" i="4"/>
  <c r="J551" i="3"/>
  <c r="L517" i="3"/>
  <c r="L565" i="3" s="1"/>
  <c r="K517" i="3"/>
  <c r="K565" i="3" s="1"/>
  <c r="J517" i="3"/>
  <c r="J565" i="3" s="1"/>
  <c r="I517" i="3"/>
  <c r="I565" i="3" s="1"/>
  <c r="H517" i="3"/>
  <c r="H565" i="3" s="1"/>
  <c r="G517" i="3"/>
  <c r="G565" i="3" s="1"/>
  <c r="E517" i="3"/>
  <c r="E565" i="3" s="1"/>
  <c r="D517" i="3"/>
  <c r="D565" i="3" s="1"/>
  <c r="C517" i="3"/>
  <c r="C565" i="3" s="1"/>
  <c r="L516" i="3"/>
  <c r="L564" i="3" s="1"/>
  <c r="K516" i="3"/>
  <c r="K564" i="3" s="1"/>
  <c r="J516" i="3"/>
  <c r="J564" i="3" s="1"/>
  <c r="I516" i="3"/>
  <c r="I564" i="3" s="1"/>
  <c r="H516" i="3"/>
  <c r="H564" i="3" s="1"/>
  <c r="G516" i="3"/>
  <c r="G564" i="3" s="1"/>
  <c r="E516" i="3"/>
  <c r="E564" i="3" s="1"/>
  <c r="D516" i="3"/>
  <c r="N412" i="3" s="1"/>
  <c r="C516" i="3"/>
  <c r="C564" i="3" s="1"/>
  <c r="L515" i="3"/>
  <c r="L563" i="3" s="1"/>
  <c r="K515" i="3"/>
  <c r="K563" i="3" s="1"/>
  <c r="J515" i="3"/>
  <c r="J563" i="3" s="1"/>
  <c r="I515" i="3"/>
  <c r="I563" i="3" s="1"/>
  <c r="H515" i="3"/>
  <c r="H563" i="3" s="1"/>
  <c r="G515" i="3"/>
  <c r="G563" i="3" s="1"/>
  <c r="E515" i="3"/>
  <c r="E563" i="3" s="1"/>
  <c r="D515" i="3"/>
  <c r="N450" i="3" s="1"/>
  <c r="C515" i="3"/>
  <c r="C563" i="3" s="1"/>
  <c r="L514" i="3"/>
  <c r="L562" i="3" s="1"/>
  <c r="K514" i="3"/>
  <c r="K562" i="3" s="1"/>
  <c r="J514" i="3"/>
  <c r="J562" i="3" s="1"/>
  <c r="I514" i="3"/>
  <c r="I562" i="3" s="1"/>
  <c r="H514" i="3"/>
  <c r="H562" i="3" s="1"/>
  <c r="G514" i="3"/>
  <c r="G562" i="3" s="1"/>
  <c r="E514" i="3"/>
  <c r="E562" i="3" s="1"/>
  <c r="D514" i="3"/>
  <c r="N488" i="3" s="1"/>
  <c r="C514" i="3"/>
  <c r="C562" i="3" s="1"/>
  <c r="L513" i="3"/>
  <c r="L561" i="3" s="1"/>
  <c r="K513" i="3"/>
  <c r="K561" i="3" s="1"/>
  <c r="J513" i="3"/>
  <c r="J561" i="3" s="1"/>
  <c r="I513" i="3"/>
  <c r="I561" i="3" s="1"/>
  <c r="H513" i="3"/>
  <c r="H561" i="3" s="1"/>
  <c r="G513" i="3"/>
  <c r="G561" i="3" s="1"/>
  <c r="E513" i="3"/>
  <c r="E561" i="3" s="1"/>
  <c r="D513" i="3"/>
  <c r="N500" i="3" s="1"/>
  <c r="C513" i="3"/>
  <c r="C561" i="3" s="1"/>
  <c r="L512" i="3"/>
  <c r="L560" i="3" s="1"/>
  <c r="K512" i="3"/>
  <c r="K560" i="3" s="1"/>
  <c r="J512" i="3"/>
  <c r="J560" i="3" s="1"/>
  <c r="I512" i="3"/>
  <c r="I560" i="3" s="1"/>
  <c r="H512" i="3"/>
  <c r="H560" i="3" s="1"/>
  <c r="G512" i="3"/>
  <c r="G560" i="3" s="1"/>
  <c r="E512" i="3"/>
  <c r="E560" i="3" s="1"/>
  <c r="D512" i="3"/>
  <c r="N408" i="3" s="1"/>
  <c r="C512" i="3"/>
  <c r="C560" i="3" s="1"/>
  <c r="L511" i="3"/>
  <c r="L559" i="3" s="1"/>
  <c r="K511" i="3"/>
  <c r="K559" i="3" s="1"/>
  <c r="J511" i="3"/>
  <c r="J559" i="3" s="1"/>
  <c r="I511" i="3"/>
  <c r="I559" i="3" s="1"/>
  <c r="H511" i="3"/>
  <c r="H559" i="3" s="1"/>
  <c r="G511" i="3"/>
  <c r="G559" i="3" s="1"/>
  <c r="E511" i="3"/>
  <c r="E559" i="3" s="1"/>
  <c r="D511" i="3"/>
  <c r="N446" i="3" s="1"/>
  <c r="C511" i="3"/>
  <c r="C559" i="3" s="1"/>
  <c r="L510" i="3"/>
  <c r="L558" i="3" s="1"/>
  <c r="K510" i="3"/>
  <c r="K558" i="3" s="1"/>
  <c r="J510" i="3"/>
  <c r="J558" i="3" s="1"/>
  <c r="I510" i="3"/>
  <c r="I558" i="3" s="1"/>
  <c r="H510" i="3"/>
  <c r="H558" i="3" s="1"/>
  <c r="G510" i="3"/>
  <c r="G558" i="3" s="1"/>
  <c r="E510" i="3"/>
  <c r="E558" i="3" s="1"/>
  <c r="D510" i="3"/>
  <c r="N406" i="3" s="1"/>
  <c r="C510" i="3"/>
  <c r="C558" i="3" s="1"/>
  <c r="L509" i="3"/>
  <c r="L557" i="3" s="1"/>
  <c r="K509" i="3"/>
  <c r="K557" i="3" s="1"/>
  <c r="J509" i="3"/>
  <c r="J557" i="3" s="1"/>
  <c r="I509" i="3"/>
  <c r="I557" i="3" s="1"/>
  <c r="H509" i="3"/>
  <c r="H557" i="3" s="1"/>
  <c r="G509" i="3"/>
  <c r="G557" i="3" s="1"/>
  <c r="E509" i="3"/>
  <c r="E557" i="3" s="1"/>
  <c r="D509" i="3"/>
  <c r="N496" i="3" s="1"/>
  <c r="C509" i="3"/>
  <c r="C557" i="3" s="1"/>
  <c r="L508" i="3"/>
  <c r="L556" i="3" s="1"/>
  <c r="K508" i="3"/>
  <c r="K556" i="3" s="1"/>
  <c r="J508" i="3"/>
  <c r="J556" i="3" s="1"/>
  <c r="I508" i="3"/>
  <c r="I556" i="3" s="1"/>
  <c r="H508" i="3"/>
  <c r="H556" i="3" s="1"/>
  <c r="G508" i="3"/>
  <c r="G556" i="3" s="1"/>
  <c r="E508" i="3"/>
  <c r="E556" i="3" s="1"/>
  <c r="D508" i="3"/>
  <c r="D556" i="3" s="1"/>
  <c r="C508" i="3"/>
  <c r="C556" i="3" s="1"/>
  <c r="L507" i="3"/>
  <c r="L555" i="3" s="1"/>
  <c r="K507" i="3"/>
  <c r="K555" i="3" s="1"/>
  <c r="J507" i="3"/>
  <c r="J555" i="3" s="1"/>
  <c r="I507" i="3"/>
  <c r="I555" i="3" s="1"/>
  <c r="H507" i="3"/>
  <c r="H555" i="3" s="1"/>
  <c r="G507" i="3"/>
  <c r="G555" i="3" s="1"/>
  <c r="E507" i="3"/>
  <c r="E555" i="3" s="1"/>
  <c r="D507" i="3"/>
  <c r="N494" i="3" s="1"/>
  <c r="C507" i="3"/>
  <c r="C555" i="3" s="1"/>
  <c r="L506" i="3"/>
  <c r="L554" i="3" s="1"/>
  <c r="K506" i="3"/>
  <c r="K554" i="3" s="1"/>
  <c r="J506" i="3"/>
  <c r="J554" i="3" s="1"/>
  <c r="I506" i="3"/>
  <c r="I554" i="3" s="1"/>
  <c r="H506" i="3"/>
  <c r="H554" i="3" s="1"/>
  <c r="G506" i="3"/>
  <c r="E506" i="3"/>
  <c r="E554" i="3" s="1"/>
  <c r="D506" i="3"/>
  <c r="N402" i="3" s="1"/>
  <c r="C506" i="3"/>
  <c r="C554" i="3" s="1"/>
  <c r="L505" i="3"/>
  <c r="K505" i="3"/>
  <c r="J505" i="3"/>
  <c r="I505" i="3"/>
  <c r="H505" i="3"/>
  <c r="G505" i="3"/>
  <c r="E505" i="3"/>
  <c r="D505" i="3"/>
  <c r="C505" i="3"/>
  <c r="M500" i="3"/>
  <c r="F500" i="3"/>
  <c r="M499" i="3"/>
  <c r="M498" i="3"/>
  <c r="F498" i="3"/>
  <c r="F496" i="3"/>
  <c r="M494" i="3"/>
  <c r="F494" i="3"/>
  <c r="M493" i="3"/>
  <c r="F493" i="3"/>
  <c r="L492" i="3"/>
  <c r="K492" i="3"/>
  <c r="J492" i="3"/>
  <c r="I492" i="3"/>
  <c r="H492" i="3"/>
  <c r="G492" i="3"/>
  <c r="E492" i="3"/>
  <c r="D492" i="3"/>
  <c r="C492" i="3"/>
  <c r="F487" i="3"/>
  <c r="F485" i="3"/>
  <c r="F483" i="3"/>
  <c r="F482" i="3"/>
  <c r="M481" i="3"/>
  <c r="F481" i="3"/>
  <c r="M480" i="3"/>
  <c r="F480" i="3"/>
  <c r="L479" i="3"/>
  <c r="K479" i="3"/>
  <c r="J479" i="3"/>
  <c r="I479" i="3"/>
  <c r="H479" i="3"/>
  <c r="G479" i="3"/>
  <c r="E479" i="3"/>
  <c r="F479" i="3" s="1"/>
  <c r="D479" i="3"/>
  <c r="C479" i="3"/>
  <c r="F477" i="3"/>
  <c r="F475" i="3"/>
  <c r="M474" i="3"/>
  <c r="F474" i="3"/>
  <c r="M472" i="3"/>
  <c r="F472" i="3"/>
  <c r="M471" i="3"/>
  <c r="F471" i="3"/>
  <c r="M470" i="3"/>
  <c r="F470" i="3"/>
  <c r="F469" i="3"/>
  <c r="M468" i="3"/>
  <c r="F468" i="3"/>
  <c r="M467" i="3"/>
  <c r="F467" i="3"/>
  <c r="L466" i="3"/>
  <c r="K466" i="3"/>
  <c r="J466" i="3"/>
  <c r="I466" i="3"/>
  <c r="H466" i="3"/>
  <c r="G466" i="3"/>
  <c r="E466" i="3"/>
  <c r="D466" i="3"/>
  <c r="C466" i="3"/>
  <c r="M462" i="3"/>
  <c r="M461" i="3"/>
  <c r="F461" i="3"/>
  <c r="F459" i="3"/>
  <c r="M457" i="3"/>
  <c r="F457" i="3"/>
  <c r="M455" i="3"/>
  <c r="F455" i="3"/>
  <c r="M454" i="3"/>
  <c r="F454" i="3"/>
  <c r="L453" i="3"/>
  <c r="K453" i="3"/>
  <c r="J453" i="3"/>
  <c r="I453" i="3"/>
  <c r="H453" i="3"/>
  <c r="G453" i="3"/>
  <c r="E453" i="3"/>
  <c r="D453" i="3"/>
  <c r="C453" i="3"/>
  <c r="M452" i="3"/>
  <c r="F450" i="3"/>
  <c r="M449" i="3"/>
  <c r="F449" i="3"/>
  <c r="M448" i="3"/>
  <c r="F448" i="3"/>
  <c r="M447" i="3"/>
  <c r="F447" i="3"/>
  <c r="M446" i="3"/>
  <c r="F446" i="3"/>
  <c r="M444" i="3"/>
  <c r="F444" i="3"/>
  <c r="F443" i="3"/>
  <c r="M442" i="3"/>
  <c r="F442" i="3"/>
  <c r="M441" i="3"/>
  <c r="F441" i="3"/>
  <c r="L440" i="3"/>
  <c r="K440" i="3"/>
  <c r="J440" i="3"/>
  <c r="I440" i="3"/>
  <c r="H440" i="3"/>
  <c r="G440" i="3"/>
  <c r="E440" i="3"/>
  <c r="D440" i="3"/>
  <c r="C440" i="3"/>
  <c r="M435" i="3"/>
  <c r="F435" i="3"/>
  <c r="F433" i="3"/>
  <c r="M431" i="3"/>
  <c r="F431" i="3"/>
  <c r="M430" i="3"/>
  <c r="F430" i="3"/>
  <c r="M429" i="3"/>
  <c r="F429" i="3"/>
  <c r="M428" i="3"/>
  <c r="F428" i="3"/>
  <c r="L427" i="3"/>
  <c r="K427" i="3"/>
  <c r="J427" i="3"/>
  <c r="I427" i="3"/>
  <c r="H427" i="3"/>
  <c r="G427" i="3"/>
  <c r="E427" i="3"/>
  <c r="D427" i="3"/>
  <c r="C427" i="3"/>
  <c r="M422" i="3"/>
  <c r="F422" i="3"/>
  <c r="F421" i="3"/>
  <c r="M420" i="3"/>
  <c r="F420" i="3"/>
  <c r="F418" i="3"/>
  <c r="M417" i="3"/>
  <c r="F417" i="3"/>
  <c r="M416" i="3"/>
  <c r="F416" i="3"/>
  <c r="M415" i="3"/>
  <c r="F415" i="3"/>
  <c r="L414" i="3"/>
  <c r="K414" i="3"/>
  <c r="J414" i="3"/>
  <c r="I414" i="3"/>
  <c r="H414" i="3"/>
  <c r="G414" i="3"/>
  <c r="E414" i="3"/>
  <c r="D414" i="3"/>
  <c r="F412" i="3"/>
  <c r="F410" i="3"/>
  <c r="M409" i="3"/>
  <c r="F409" i="3"/>
  <c r="M408" i="3"/>
  <c r="F408" i="3"/>
  <c r="M407" i="3"/>
  <c r="F407" i="3"/>
  <c r="M406" i="3"/>
  <c r="F406" i="3"/>
  <c r="M405" i="3"/>
  <c r="F405" i="3"/>
  <c r="M404" i="3"/>
  <c r="F404" i="3"/>
  <c r="M403" i="3"/>
  <c r="F403" i="3"/>
  <c r="M402" i="3"/>
  <c r="F402" i="3"/>
  <c r="L392" i="3"/>
  <c r="L552" i="3" s="1"/>
  <c r="K392" i="3"/>
  <c r="K552" i="3" s="1"/>
  <c r="J392" i="3"/>
  <c r="J552" i="3" s="1"/>
  <c r="I392" i="3"/>
  <c r="I552" i="3" s="1"/>
  <c r="H392" i="3"/>
  <c r="H552" i="3" s="1"/>
  <c r="G392" i="3"/>
  <c r="G552" i="3" s="1"/>
  <c r="E392" i="3"/>
  <c r="E552" i="3" s="1"/>
  <c r="D392" i="3"/>
  <c r="N275" i="3" s="1"/>
  <c r="C392" i="3"/>
  <c r="C552" i="3" s="1"/>
  <c r="L391" i="3"/>
  <c r="L551" i="3" s="1"/>
  <c r="K391" i="3"/>
  <c r="K551" i="3" s="1"/>
  <c r="I391" i="3"/>
  <c r="I551" i="3" s="1"/>
  <c r="H391" i="3"/>
  <c r="H551" i="3" s="1"/>
  <c r="G391" i="3"/>
  <c r="G551" i="3" s="1"/>
  <c r="E391" i="3"/>
  <c r="E551" i="3" s="1"/>
  <c r="D391" i="3"/>
  <c r="D551" i="3" s="1"/>
  <c r="C391" i="3"/>
  <c r="C551" i="3" s="1"/>
  <c r="L390" i="3"/>
  <c r="L550" i="3" s="1"/>
  <c r="K390" i="3"/>
  <c r="K550" i="3" s="1"/>
  <c r="J390" i="3"/>
  <c r="J550" i="3" s="1"/>
  <c r="I390" i="3"/>
  <c r="I550" i="3" s="1"/>
  <c r="H390" i="3"/>
  <c r="H550" i="3" s="1"/>
  <c r="G390" i="3"/>
  <c r="G550" i="3" s="1"/>
  <c r="E390" i="3"/>
  <c r="E550" i="3" s="1"/>
  <c r="D390" i="3"/>
  <c r="D550" i="3" s="1"/>
  <c r="C390" i="3"/>
  <c r="C550" i="3" s="1"/>
  <c r="L389" i="3"/>
  <c r="L549" i="3" s="1"/>
  <c r="K389" i="3"/>
  <c r="K549" i="3" s="1"/>
  <c r="J389" i="3"/>
  <c r="J549" i="3" s="1"/>
  <c r="I389" i="3"/>
  <c r="I549" i="3" s="1"/>
  <c r="H389" i="3"/>
  <c r="H549" i="3" s="1"/>
  <c r="G389" i="3"/>
  <c r="G549" i="3" s="1"/>
  <c r="E389" i="3"/>
  <c r="E549" i="3" s="1"/>
  <c r="D389" i="3"/>
  <c r="N233" i="3" s="1"/>
  <c r="C389" i="3"/>
  <c r="C549" i="3" s="1"/>
  <c r="L388" i="3"/>
  <c r="L548" i="3" s="1"/>
  <c r="K388" i="3"/>
  <c r="K548" i="3" s="1"/>
  <c r="J388" i="3"/>
  <c r="J548" i="3" s="1"/>
  <c r="I388" i="3"/>
  <c r="I548" i="3" s="1"/>
  <c r="H388" i="3"/>
  <c r="H548" i="3" s="1"/>
  <c r="G388" i="3"/>
  <c r="G548" i="3" s="1"/>
  <c r="E388" i="3"/>
  <c r="E548" i="3" s="1"/>
  <c r="D388" i="3"/>
  <c r="N362" i="3" s="1"/>
  <c r="C388" i="3"/>
  <c r="C548" i="3" s="1"/>
  <c r="L387" i="3"/>
  <c r="L547" i="3" s="1"/>
  <c r="K387" i="3"/>
  <c r="K547" i="3" s="1"/>
  <c r="J387" i="3"/>
  <c r="J547" i="3" s="1"/>
  <c r="I387" i="3"/>
  <c r="I547" i="3" s="1"/>
  <c r="H387" i="3"/>
  <c r="H547" i="3" s="1"/>
  <c r="G387" i="3"/>
  <c r="G547" i="3" s="1"/>
  <c r="E387" i="3"/>
  <c r="E547" i="3" s="1"/>
  <c r="D387" i="3"/>
  <c r="N374" i="3" s="1"/>
  <c r="C387" i="3"/>
  <c r="C547" i="3" s="1"/>
  <c r="L386" i="3"/>
  <c r="L546" i="3" s="1"/>
  <c r="K386" i="3"/>
  <c r="K546" i="3" s="1"/>
  <c r="J386" i="3"/>
  <c r="J546" i="3" s="1"/>
  <c r="I386" i="3"/>
  <c r="I546" i="3" s="1"/>
  <c r="H386" i="3"/>
  <c r="H546" i="3" s="1"/>
  <c r="G386" i="3"/>
  <c r="G546" i="3" s="1"/>
  <c r="E386" i="3"/>
  <c r="E546" i="3" s="1"/>
  <c r="D386" i="3"/>
  <c r="N230" i="3" s="1"/>
  <c r="C386" i="3"/>
  <c r="C546" i="3" s="1"/>
  <c r="L385" i="3"/>
  <c r="L545" i="3" s="1"/>
  <c r="K385" i="3"/>
  <c r="J385" i="3"/>
  <c r="J545" i="3" s="1"/>
  <c r="I385" i="3"/>
  <c r="I545" i="3" s="1"/>
  <c r="H385" i="3"/>
  <c r="H545" i="3" s="1"/>
  <c r="G385" i="3"/>
  <c r="G545" i="3" s="1"/>
  <c r="E385" i="3"/>
  <c r="E545" i="3" s="1"/>
  <c r="D385" i="3"/>
  <c r="C385" i="3"/>
  <c r="C545" i="3" s="1"/>
  <c r="L384" i="3"/>
  <c r="L544" i="3" s="1"/>
  <c r="K384" i="3"/>
  <c r="K544" i="3" s="1"/>
  <c r="J384" i="3"/>
  <c r="J544" i="3" s="1"/>
  <c r="I384" i="3"/>
  <c r="I544" i="3" s="1"/>
  <c r="H384" i="3"/>
  <c r="H544" i="3" s="1"/>
  <c r="G384" i="3"/>
  <c r="G544" i="3" s="1"/>
  <c r="E384" i="3"/>
  <c r="E544" i="3" s="1"/>
  <c r="D384" i="3"/>
  <c r="N293" i="3" s="1"/>
  <c r="C384" i="3"/>
  <c r="C544" i="3" s="1"/>
  <c r="L383" i="3"/>
  <c r="L543" i="3" s="1"/>
  <c r="K383" i="3"/>
  <c r="K543" i="3" s="1"/>
  <c r="J383" i="3"/>
  <c r="J543" i="3" s="1"/>
  <c r="I383" i="3"/>
  <c r="I543" i="3" s="1"/>
  <c r="H383" i="3"/>
  <c r="H543" i="3" s="1"/>
  <c r="G383" i="3"/>
  <c r="G543" i="3" s="1"/>
  <c r="E383" i="3"/>
  <c r="E543" i="3" s="1"/>
  <c r="D383" i="3"/>
  <c r="N318" i="3" s="1"/>
  <c r="C383" i="3"/>
  <c r="C543" i="3" s="1"/>
  <c r="L382" i="3"/>
  <c r="L542" i="3" s="1"/>
  <c r="K382" i="3"/>
  <c r="K542" i="3" s="1"/>
  <c r="J382" i="3"/>
  <c r="J542" i="3" s="1"/>
  <c r="I382" i="3"/>
  <c r="I542" i="3" s="1"/>
  <c r="H382" i="3"/>
  <c r="H542" i="3" s="1"/>
  <c r="G382" i="3"/>
  <c r="G542" i="3" s="1"/>
  <c r="E382" i="3"/>
  <c r="E542" i="3" s="1"/>
  <c r="D382" i="3"/>
  <c r="N304" i="3" s="1"/>
  <c r="C382" i="3"/>
  <c r="C542" i="3" s="1"/>
  <c r="L381" i="3"/>
  <c r="L541" i="3" s="1"/>
  <c r="K381" i="3"/>
  <c r="K541" i="3" s="1"/>
  <c r="J381" i="3"/>
  <c r="J541" i="3" s="1"/>
  <c r="I381" i="3"/>
  <c r="I541" i="3" s="1"/>
  <c r="H381" i="3"/>
  <c r="H541" i="3" s="1"/>
  <c r="G381" i="3"/>
  <c r="G541" i="3" s="1"/>
  <c r="E381" i="3"/>
  <c r="E541" i="3" s="1"/>
  <c r="D381" i="3"/>
  <c r="N290" i="3" s="1"/>
  <c r="C381" i="3"/>
  <c r="C541" i="3" s="1"/>
  <c r="L380" i="3"/>
  <c r="K380" i="3"/>
  <c r="J380" i="3"/>
  <c r="I380" i="3"/>
  <c r="H380" i="3"/>
  <c r="G380" i="3"/>
  <c r="E380" i="3"/>
  <c r="D380" i="3"/>
  <c r="C380" i="3"/>
  <c r="M374" i="3"/>
  <c r="F374" i="3"/>
  <c r="L367" i="3"/>
  <c r="K367" i="3"/>
  <c r="J367" i="3"/>
  <c r="I367" i="3"/>
  <c r="H367" i="3"/>
  <c r="G367" i="3"/>
  <c r="E367" i="3"/>
  <c r="D367" i="3"/>
  <c r="C367" i="3"/>
  <c r="M363" i="3"/>
  <c r="F363" i="3"/>
  <c r="M362" i="3"/>
  <c r="F362" i="3"/>
  <c r="M361" i="3"/>
  <c r="F361" i="3"/>
  <c r="M360" i="3"/>
  <c r="F360" i="3"/>
  <c r="F358" i="3"/>
  <c r="F357" i="3"/>
  <c r="M356" i="3"/>
  <c r="F356" i="3"/>
  <c r="M355" i="3"/>
  <c r="F355" i="3"/>
  <c r="L354" i="3"/>
  <c r="K354" i="3"/>
  <c r="J354" i="3"/>
  <c r="I354" i="3"/>
  <c r="H354" i="3"/>
  <c r="G354" i="3"/>
  <c r="E354" i="3"/>
  <c r="D354" i="3"/>
  <c r="C354" i="3"/>
  <c r="F350" i="3"/>
  <c r="M349" i="3"/>
  <c r="F349" i="3"/>
  <c r="F347" i="3"/>
  <c r="F345" i="3"/>
  <c r="F344" i="3"/>
  <c r="M343" i="3"/>
  <c r="F343" i="3"/>
  <c r="M342" i="3"/>
  <c r="F342" i="3"/>
  <c r="L341" i="3"/>
  <c r="K341" i="3"/>
  <c r="J341" i="3"/>
  <c r="I341" i="3"/>
  <c r="H341" i="3"/>
  <c r="G341" i="3"/>
  <c r="E341" i="3"/>
  <c r="D341" i="3"/>
  <c r="C341" i="3"/>
  <c r="M336" i="3"/>
  <c r="F336" i="3"/>
  <c r="M334" i="3"/>
  <c r="F334" i="3"/>
  <c r="M330" i="3"/>
  <c r="F330" i="3"/>
  <c r="M329" i="3"/>
  <c r="F329" i="3"/>
  <c r="L328" i="3"/>
  <c r="K328" i="3"/>
  <c r="J328" i="3"/>
  <c r="I328" i="3"/>
  <c r="H328" i="3"/>
  <c r="G328" i="3"/>
  <c r="E328" i="3"/>
  <c r="D328" i="3"/>
  <c r="C328" i="3"/>
  <c r="F324" i="3"/>
  <c r="M323" i="3"/>
  <c r="F323" i="3"/>
  <c r="F321" i="3"/>
  <c r="M319" i="3"/>
  <c r="F319" i="3"/>
  <c r="F318" i="3"/>
  <c r="M317" i="3"/>
  <c r="F317" i="3"/>
  <c r="M316" i="3"/>
  <c r="F316" i="3"/>
  <c r="L315" i="3"/>
  <c r="K315" i="3"/>
  <c r="J315" i="3"/>
  <c r="I315" i="3"/>
  <c r="H315" i="3"/>
  <c r="G315" i="3"/>
  <c r="E315" i="3"/>
  <c r="D315" i="3"/>
  <c r="C315" i="3"/>
  <c r="F310" i="3"/>
  <c r="M304" i="3"/>
  <c r="F304" i="3"/>
  <c r="M303" i="3"/>
  <c r="F303" i="3"/>
  <c r="L302" i="3"/>
  <c r="K302" i="3"/>
  <c r="M302" i="3" s="1"/>
  <c r="J302" i="3"/>
  <c r="I302" i="3"/>
  <c r="H302" i="3"/>
  <c r="G302" i="3"/>
  <c r="E302" i="3"/>
  <c r="D302" i="3"/>
  <c r="F302" i="3" s="1"/>
  <c r="C302" i="3"/>
  <c r="M297" i="3"/>
  <c r="F297" i="3"/>
  <c r="F295" i="3"/>
  <c r="F294" i="3"/>
  <c r="F293" i="3"/>
  <c r="M292" i="3"/>
  <c r="F292" i="3"/>
  <c r="M291" i="3"/>
  <c r="F291" i="3"/>
  <c r="M290" i="3"/>
  <c r="F290" i="3"/>
  <c r="L289" i="3"/>
  <c r="K289" i="3"/>
  <c r="M289" i="3" s="1"/>
  <c r="J289" i="3"/>
  <c r="I289" i="3"/>
  <c r="H289" i="3"/>
  <c r="G289" i="3"/>
  <c r="E289" i="3"/>
  <c r="D289" i="3"/>
  <c r="C289" i="3"/>
  <c r="M284" i="3"/>
  <c r="F284" i="3"/>
  <c r="F282" i="3"/>
  <c r="M278" i="3"/>
  <c r="F278" i="3"/>
  <c r="M277" i="3"/>
  <c r="F277" i="3"/>
  <c r="L276" i="3"/>
  <c r="K276" i="3"/>
  <c r="J276" i="3"/>
  <c r="I276" i="3"/>
  <c r="H276" i="3"/>
  <c r="G276" i="3"/>
  <c r="E276" i="3"/>
  <c r="D276" i="3"/>
  <c r="C276" i="3"/>
  <c r="M271" i="3"/>
  <c r="F271" i="3"/>
  <c r="M270" i="3"/>
  <c r="F270" i="3"/>
  <c r="M269" i="3"/>
  <c r="F269" i="3"/>
  <c r="F267" i="3"/>
  <c r="F266" i="3"/>
  <c r="M265" i="3"/>
  <c r="F265" i="3"/>
  <c r="M264" i="3"/>
  <c r="F264" i="3"/>
  <c r="L263" i="3"/>
  <c r="K263" i="3"/>
  <c r="J263" i="3"/>
  <c r="I263" i="3"/>
  <c r="H263" i="3"/>
  <c r="G263" i="3"/>
  <c r="E263" i="3"/>
  <c r="F263" i="3" s="1"/>
  <c r="D263" i="3"/>
  <c r="C263" i="3"/>
  <c r="M258" i="3"/>
  <c r="F258" i="3"/>
  <c r="M256" i="3"/>
  <c r="F256" i="3"/>
  <c r="M254" i="3"/>
  <c r="F254" i="3"/>
  <c r="F253" i="3"/>
  <c r="M252" i="3"/>
  <c r="F252" i="3"/>
  <c r="M251" i="3"/>
  <c r="F251" i="3"/>
  <c r="L250" i="3"/>
  <c r="M250" i="3" s="1"/>
  <c r="K250" i="3"/>
  <c r="J250" i="3"/>
  <c r="I250" i="3"/>
  <c r="H250" i="3"/>
  <c r="G250" i="3"/>
  <c r="E250" i="3"/>
  <c r="D250" i="3"/>
  <c r="C250" i="3"/>
  <c r="M245" i="3"/>
  <c r="F245" i="3"/>
  <c r="M243" i="3"/>
  <c r="F243" i="3"/>
  <c r="F241" i="3"/>
  <c r="F240" i="3"/>
  <c r="M239" i="3"/>
  <c r="F239" i="3"/>
  <c r="M238" i="3"/>
  <c r="F238" i="3"/>
  <c r="L237" i="3"/>
  <c r="K237" i="3"/>
  <c r="J237" i="3"/>
  <c r="I237" i="3"/>
  <c r="H237" i="3"/>
  <c r="G237" i="3"/>
  <c r="E237" i="3"/>
  <c r="D237" i="3"/>
  <c r="F237" i="3" s="1"/>
  <c r="C237" i="3"/>
  <c r="M232" i="3"/>
  <c r="F232" i="3"/>
  <c r="M231" i="3"/>
  <c r="F231" i="3"/>
  <c r="M230" i="3"/>
  <c r="F230" i="3"/>
  <c r="M229" i="3"/>
  <c r="F229" i="3"/>
  <c r="M228" i="3"/>
  <c r="F228" i="3"/>
  <c r="M227" i="3"/>
  <c r="F227" i="3"/>
  <c r="M226" i="3"/>
  <c r="F226" i="3"/>
  <c r="M225" i="3"/>
  <c r="F225" i="3"/>
  <c r="L213" i="3"/>
  <c r="L539" i="3" s="1"/>
  <c r="K213" i="3"/>
  <c r="K539" i="3" s="1"/>
  <c r="J213" i="3"/>
  <c r="J539" i="3" s="1"/>
  <c r="I213" i="3"/>
  <c r="I539" i="3" s="1"/>
  <c r="H213" i="3"/>
  <c r="H539" i="3" s="1"/>
  <c r="G213" i="3"/>
  <c r="G539" i="3" s="1"/>
  <c r="E213" i="3"/>
  <c r="E539" i="3" s="1"/>
  <c r="D213" i="3"/>
  <c r="D539" i="3" s="1"/>
  <c r="C213" i="3"/>
  <c r="C539" i="3" s="1"/>
  <c r="L212" i="3"/>
  <c r="L538" i="3" s="1"/>
  <c r="K212" i="3"/>
  <c r="K538" i="3" s="1"/>
  <c r="J212" i="3"/>
  <c r="J538" i="3" s="1"/>
  <c r="I212" i="3"/>
  <c r="I538" i="3" s="1"/>
  <c r="H212" i="3"/>
  <c r="H538" i="3" s="1"/>
  <c r="G212" i="3"/>
  <c r="G538" i="3" s="1"/>
  <c r="E212" i="3"/>
  <c r="E538" i="3" s="1"/>
  <c r="D212" i="3"/>
  <c r="D538" i="3" s="1"/>
  <c r="C212" i="3"/>
  <c r="C538" i="3" s="1"/>
  <c r="L211" i="3"/>
  <c r="L537" i="3" s="1"/>
  <c r="K211" i="3"/>
  <c r="K537" i="3" s="1"/>
  <c r="J211" i="3"/>
  <c r="J537" i="3" s="1"/>
  <c r="I211" i="3"/>
  <c r="I537" i="3" s="1"/>
  <c r="H211" i="3"/>
  <c r="H537" i="3" s="1"/>
  <c r="G211" i="3"/>
  <c r="G537" i="3" s="1"/>
  <c r="E211" i="3"/>
  <c r="E537" i="3" s="1"/>
  <c r="D211" i="3"/>
  <c r="D537" i="3" s="1"/>
  <c r="C211" i="3"/>
  <c r="C537" i="3" s="1"/>
  <c r="L210" i="3"/>
  <c r="L536" i="3" s="1"/>
  <c r="K210" i="3"/>
  <c r="K536" i="3" s="1"/>
  <c r="J210" i="3"/>
  <c r="J536" i="3" s="1"/>
  <c r="I210" i="3"/>
  <c r="I536" i="3" s="1"/>
  <c r="H210" i="3"/>
  <c r="H536" i="3" s="1"/>
  <c r="G210" i="3"/>
  <c r="G536" i="3" s="1"/>
  <c r="D210" i="3"/>
  <c r="D536" i="3" s="1"/>
  <c r="C210" i="3"/>
  <c r="C536" i="3" s="1"/>
  <c r="L209" i="3"/>
  <c r="L535" i="3" s="1"/>
  <c r="K209" i="3"/>
  <c r="K535" i="3" s="1"/>
  <c r="J209" i="3"/>
  <c r="J535" i="3" s="1"/>
  <c r="I209" i="3"/>
  <c r="I535" i="3" s="1"/>
  <c r="H209" i="3"/>
  <c r="H535" i="3" s="1"/>
  <c r="G209" i="3"/>
  <c r="G535" i="3" s="1"/>
  <c r="D209" i="3"/>
  <c r="N66" i="3" s="1"/>
  <c r="C209" i="3"/>
  <c r="C535" i="3" s="1"/>
  <c r="L208" i="3"/>
  <c r="L534" i="3" s="1"/>
  <c r="K208" i="3"/>
  <c r="K534" i="3" s="1"/>
  <c r="J208" i="3"/>
  <c r="J534" i="3" s="1"/>
  <c r="I208" i="3"/>
  <c r="I534" i="3" s="1"/>
  <c r="H208" i="3"/>
  <c r="H534" i="3" s="1"/>
  <c r="G208" i="3"/>
  <c r="G534" i="3" s="1"/>
  <c r="D208" i="3"/>
  <c r="C208" i="3"/>
  <c r="C534" i="3" s="1"/>
  <c r="L207" i="3"/>
  <c r="L533" i="3" s="1"/>
  <c r="K207" i="3"/>
  <c r="K533" i="3" s="1"/>
  <c r="J207" i="3"/>
  <c r="J533" i="3" s="1"/>
  <c r="I207" i="3"/>
  <c r="I533" i="3" s="1"/>
  <c r="H207" i="3"/>
  <c r="H533" i="3" s="1"/>
  <c r="G207" i="3"/>
  <c r="G533" i="3" s="1"/>
  <c r="D207" i="3"/>
  <c r="N116" i="3" s="1"/>
  <c r="C207" i="3"/>
  <c r="C533" i="3" s="1"/>
  <c r="L206" i="3"/>
  <c r="L532" i="3" s="1"/>
  <c r="K206" i="3"/>
  <c r="K532" i="3" s="1"/>
  <c r="J206" i="3"/>
  <c r="J532" i="3" s="1"/>
  <c r="I206" i="3"/>
  <c r="I532" i="3" s="1"/>
  <c r="H206" i="3"/>
  <c r="H532" i="3" s="1"/>
  <c r="G206" i="3"/>
  <c r="G532" i="3" s="1"/>
  <c r="D206" i="3"/>
  <c r="D532" i="3" s="1"/>
  <c r="C206" i="3"/>
  <c r="C532" i="3" s="1"/>
  <c r="L205" i="3"/>
  <c r="L531" i="3" s="1"/>
  <c r="K205" i="3"/>
  <c r="K531" i="3" s="1"/>
  <c r="J205" i="3"/>
  <c r="J531" i="3" s="1"/>
  <c r="I205" i="3"/>
  <c r="I531" i="3" s="1"/>
  <c r="H205" i="3"/>
  <c r="H531" i="3" s="1"/>
  <c r="G205" i="3"/>
  <c r="G531" i="3" s="1"/>
  <c r="E205" i="3"/>
  <c r="E531" i="3" s="1"/>
  <c r="D205" i="3"/>
  <c r="N127" i="3" s="1"/>
  <c r="C205" i="3"/>
  <c r="C531" i="3" s="1"/>
  <c r="L204" i="3"/>
  <c r="L530" i="3" s="1"/>
  <c r="K204" i="3"/>
  <c r="K530" i="3" s="1"/>
  <c r="J204" i="3"/>
  <c r="J530" i="3" s="1"/>
  <c r="I204" i="3"/>
  <c r="I530" i="3" s="1"/>
  <c r="H204" i="3"/>
  <c r="H530" i="3" s="1"/>
  <c r="G204" i="3"/>
  <c r="G530" i="3" s="1"/>
  <c r="E204" i="3"/>
  <c r="E530" i="3" s="1"/>
  <c r="D204" i="3"/>
  <c r="D530" i="3" s="1"/>
  <c r="C204" i="3"/>
  <c r="C530" i="3" s="1"/>
  <c r="L203" i="3"/>
  <c r="L529" i="3" s="1"/>
  <c r="K203" i="3"/>
  <c r="K529" i="3" s="1"/>
  <c r="J203" i="3"/>
  <c r="J529" i="3" s="1"/>
  <c r="I203" i="3"/>
  <c r="I529" i="3" s="1"/>
  <c r="H203" i="3"/>
  <c r="H529" i="3" s="1"/>
  <c r="G203" i="3"/>
  <c r="G529" i="3" s="1"/>
  <c r="E203" i="3"/>
  <c r="E529" i="3" s="1"/>
  <c r="D203" i="3"/>
  <c r="N60" i="3" s="1"/>
  <c r="C203" i="3"/>
  <c r="C529" i="3" s="1"/>
  <c r="L202" i="3"/>
  <c r="L528" i="3" s="1"/>
  <c r="K202" i="3"/>
  <c r="J202" i="3"/>
  <c r="J528" i="3" s="1"/>
  <c r="I202" i="3"/>
  <c r="I528" i="3" s="1"/>
  <c r="H202" i="3"/>
  <c r="H528" i="3" s="1"/>
  <c r="G202" i="3"/>
  <c r="G528" i="3" s="1"/>
  <c r="E202" i="3"/>
  <c r="D202" i="3"/>
  <c r="D528" i="3" s="1"/>
  <c r="C202" i="3"/>
  <c r="C528" i="3" s="1"/>
  <c r="L201" i="3"/>
  <c r="K201" i="3"/>
  <c r="J201" i="3"/>
  <c r="I201" i="3"/>
  <c r="H201" i="3"/>
  <c r="G201" i="3"/>
  <c r="E201" i="3"/>
  <c r="D201" i="3"/>
  <c r="C201" i="3"/>
  <c r="F196" i="3"/>
  <c r="F194" i="3"/>
  <c r="M190" i="3"/>
  <c r="F190" i="3"/>
  <c r="M189" i="3"/>
  <c r="F189" i="3"/>
  <c r="L188" i="3"/>
  <c r="K188" i="3"/>
  <c r="J188" i="3"/>
  <c r="I188" i="3"/>
  <c r="H188" i="3"/>
  <c r="G188" i="3"/>
  <c r="E188" i="3"/>
  <c r="D188" i="3"/>
  <c r="C188" i="3"/>
  <c r="F183" i="3"/>
  <c r="M182" i="3"/>
  <c r="F182" i="3"/>
  <c r="M181" i="3"/>
  <c r="F181" i="3"/>
  <c r="F179" i="3"/>
  <c r="M178" i="3"/>
  <c r="F178" i="3"/>
  <c r="M177" i="3"/>
  <c r="F177" i="3"/>
  <c r="M176" i="3"/>
  <c r="F176" i="3"/>
  <c r="L175" i="3"/>
  <c r="K175" i="3"/>
  <c r="J175" i="3"/>
  <c r="I175" i="3"/>
  <c r="H175" i="3"/>
  <c r="G175" i="3"/>
  <c r="D175" i="3"/>
  <c r="C175" i="3"/>
  <c r="M170" i="3"/>
  <c r="F170" i="3"/>
  <c r="F168" i="3"/>
  <c r="M167" i="3"/>
  <c r="F167" i="3"/>
  <c r="F166" i="3"/>
  <c r="F165" i="3"/>
  <c r="M164" i="3"/>
  <c r="F164" i="3"/>
  <c r="M163" i="3"/>
  <c r="F163" i="3"/>
  <c r="L162" i="3"/>
  <c r="M162" i="3" s="1"/>
  <c r="K162" i="3"/>
  <c r="J162" i="3"/>
  <c r="I162" i="3"/>
  <c r="H162" i="3"/>
  <c r="G162" i="3"/>
  <c r="E162" i="3"/>
  <c r="D162" i="3"/>
  <c r="C162" i="3"/>
  <c r="F158" i="3"/>
  <c r="M157" i="3"/>
  <c r="F157" i="3"/>
  <c r="F155" i="3"/>
  <c r="F154" i="3"/>
  <c r="M153" i="3"/>
  <c r="F153" i="3"/>
  <c r="F152" i="3"/>
  <c r="M151" i="3"/>
  <c r="F151" i="3"/>
  <c r="M150" i="3"/>
  <c r="F150" i="3"/>
  <c r="L149" i="3"/>
  <c r="K149" i="3"/>
  <c r="J149" i="3"/>
  <c r="I149" i="3"/>
  <c r="H149" i="3"/>
  <c r="G149" i="3"/>
  <c r="E149" i="3"/>
  <c r="D149" i="3"/>
  <c r="F149" i="3" s="1"/>
  <c r="C149" i="3"/>
  <c r="M138" i="3"/>
  <c r="F138" i="3"/>
  <c r="M137" i="3"/>
  <c r="F137" i="3"/>
  <c r="L136" i="3"/>
  <c r="K136" i="3"/>
  <c r="J136" i="3"/>
  <c r="I136" i="3"/>
  <c r="H136" i="3"/>
  <c r="G136" i="3"/>
  <c r="E136" i="3"/>
  <c r="D136" i="3"/>
  <c r="C136" i="3"/>
  <c r="F132" i="3"/>
  <c r="M131" i="3"/>
  <c r="F131" i="3"/>
  <c r="M129" i="3"/>
  <c r="F129" i="3"/>
  <c r="F128" i="3"/>
  <c r="M127" i="3"/>
  <c r="F127" i="3"/>
  <c r="F126" i="3"/>
  <c r="M125" i="3"/>
  <c r="F125" i="3"/>
  <c r="M124" i="3"/>
  <c r="F124" i="3"/>
  <c r="L123" i="3"/>
  <c r="K123" i="3"/>
  <c r="J123" i="3"/>
  <c r="I123" i="3"/>
  <c r="H123" i="3"/>
  <c r="G123" i="3"/>
  <c r="E123" i="3"/>
  <c r="D123" i="3"/>
  <c r="F123" i="3"/>
  <c r="C123" i="3"/>
  <c r="M118" i="3"/>
  <c r="F118" i="3"/>
  <c r="M116" i="3"/>
  <c r="F116" i="3"/>
  <c r="F115" i="3"/>
  <c r="F114" i="3"/>
  <c r="F113" i="3"/>
  <c r="M112" i="3"/>
  <c r="F112" i="3"/>
  <c r="M111" i="3"/>
  <c r="F111" i="3"/>
  <c r="L110" i="3"/>
  <c r="K110" i="3"/>
  <c r="J110" i="3"/>
  <c r="I110" i="3"/>
  <c r="H110" i="3"/>
  <c r="G110" i="3"/>
  <c r="E110" i="3"/>
  <c r="D110" i="3"/>
  <c r="C110" i="3"/>
  <c r="F105" i="3"/>
  <c r="M99" i="3"/>
  <c r="F99" i="3"/>
  <c r="M98" i="3"/>
  <c r="F98" i="3"/>
  <c r="L97" i="3"/>
  <c r="K97" i="3"/>
  <c r="M97" i="3" s="1"/>
  <c r="J97" i="3"/>
  <c r="I97" i="3"/>
  <c r="H97" i="3"/>
  <c r="G97" i="3"/>
  <c r="E97" i="3"/>
  <c r="D97" i="3"/>
  <c r="F97" i="3" s="1"/>
  <c r="C97" i="3"/>
  <c r="M92" i="3"/>
  <c r="F92" i="3"/>
  <c r="M86" i="3"/>
  <c r="F86" i="3"/>
  <c r="M85" i="3"/>
  <c r="F85" i="3"/>
  <c r="L84" i="3"/>
  <c r="K84" i="3"/>
  <c r="J84" i="3"/>
  <c r="I84" i="3"/>
  <c r="H84" i="3"/>
  <c r="G84" i="3"/>
  <c r="F81" i="3"/>
  <c r="F80" i="3"/>
  <c r="M79" i="3"/>
  <c r="F79" i="3"/>
  <c r="M77" i="3"/>
  <c r="F77" i="3"/>
  <c r="F76" i="3"/>
  <c r="F75" i="3"/>
  <c r="M74" i="3"/>
  <c r="F74" i="3"/>
  <c r="M73" i="3"/>
  <c r="F73" i="3"/>
  <c r="M72" i="3"/>
  <c r="F72" i="3"/>
  <c r="L71" i="3"/>
  <c r="K71" i="3"/>
  <c r="J71" i="3"/>
  <c r="I71" i="3"/>
  <c r="H71" i="3"/>
  <c r="G71" i="3"/>
  <c r="E71" i="3"/>
  <c r="D71" i="3"/>
  <c r="F71" i="3"/>
  <c r="C71" i="3"/>
  <c r="M66" i="3"/>
  <c r="F66" i="3"/>
  <c r="F64" i="3"/>
  <c r="F61" i="3"/>
  <c r="M60" i="3"/>
  <c r="F60" i="3"/>
  <c r="M59" i="3"/>
  <c r="F59" i="3"/>
  <c r="L58" i="3"/>
  <c r="K58" i="3"/>
  <c r="J58" i="3"/>
  <c r="I58" i="3"/>
  <c r="H58" i="3"/>
  <c r="G58" i="3"/>
  <c r="E58" i="3"/>
  <c r="F58" i="3" s="1"/>
  <c r="D58" i="3"/>
  <c r="C58" i="3"/>
  <c r="M57" i="3"/>
  <c r="M56" i="3"/>
  <c r="F56" i="3"/>
  <c r="M54" i="3"/>
  <c r="F54" i="3"/>
  <c r="M53" i="3"/>
  <c r="F53" i="3"/>
  <c r="M52" i="3"/>
  <c r="F52" i="3"/>
  <c r="M51" i="3"/>
  <c r="F51" i="3"/>
  <c r="M49" i="3"/>
  <c r="F49" i="3"/>
  <c r="M48" i="3"/>
  <c r="F48" i="3"/>
  <c r="M47" i="3"/>
  <c r="F47" i="3"/>
  <c r="M46" i="3"/>
  <c r="F46" i="3"/>
  <c r="L45" i="3"/>
  <c r="K45" i="3"/>
  <c r="J45" i="3"/>
  <c r="I45" i="3"/>
  <c r="H45" i="3"/>
  <c r="G45" i="3"/>
  <c r="D45" i="3"/>
  <c r="C45" i="3"/>
  <c r="M40" i="3"/>
  <c r="F40" i="3"/>
  <c r="M38" i="3"/>
  <c r="F38" i="3"/>
  <c r="M37" i="3"/>
  <c r="F37" i="3"/>
  <c r="M36" i="3"/>
  <c r="F36" i="3"/>
  <c r="M35" i="3"/>
  <c r="F35" i="3"/>
  <c r="M34" i="3"/>
  <c r="F34" i="3"/>
  <c r="M33" i="3"/>
  <c r="F33" i="3"/>
  <c r="L32" i="3"/>
  <c r="K32" i="3"/>
  <c r="J32" i="3"/>
  <c r="I32" i="3"/>
  <c r="H32" i="3"/>
  <c r="G32" i="3"/>
  <c r="E32" i="3"/>
  <c r="D32" i="3"/>
  <c r="C32" i="3"/>
  <c r="M27" i="3"/>
  <c r="F27" i="3"/>
  <c r="M25" i="3"/>
  <c r="F25" i="3"/>
  <c r="F23" i="3"/>
  <c r="M22" i="3"/>
  <c r="F22" i="3"/>
  <c r="M21" i="3"/>
  <c r="F21" i="3"/>
  <c r="M20" i="3"/>
  <c r="F20" i="3"/>
  <c r="L19" i="3"/>
  <c r="K19" i="3"/>
  <c r="J19" i="3"/>
  <c r="I19" i="3"/>
  <c r="H19" i="3"/>
  <c r="G19" i="3"/>
  <c r="E19" i="3"/>
  <c r="D19" i="3"/>
  <c r="C19" i="3"/>
  <c r="F18" i="3"/>
  <c r="F17" i="3"/>
  <c r="F16" i="3"/>
  <c r="F15" i="3"/>
  <c r="M14" i="3"/>
  <c r="F14" i="3"/>
  <c r="M13" i="3"/>
  <c r="F13" i="3"/>
  <c r="M12" i="3"/>
  <c r="F12" i="3"/>
  <c r="M11" i="3"/>
  <c r="F11" i="3"/>
  <c r="M10" i="3"/>
  <c r="F10" i="3"/>
  <c r="M9" i="3"/>
  <c r="F9" i="3"/>
  <c r="M8" i="3"/>
  <c r="F8" i="3"/>
  <c r="M7" i="3"/>
  <c r="F7" i="3"/>
  <c r="N205" i="1"/>
  <c r="N170" i="1"/>
  <c r="N15" i="1"/>
  <c r="N168" i="1"/>
  <c r="N274" i="1"/>
  <c r="N59" i="1"/>
  <c r="N24" i="1"/>
  <c r="N177" i="1"/>
  <c r="N35" i="1"/>
  <c r="N128" i="1"/>
  <c r="N289" i="1"/>
  <c r="N220" i="1"/>
  <c r="L313" i="1"/>
  <c r="K313" i="1"/>
  <c r="J313" i="1"/>
  <c r="I313" i="1"/>
  <c r="H313" i="1"/>
  <c r="G313" i="1"/>
  <c r="E313" i="1"/>
  <c r="F313" i="1" s="1"/>
  <c r="D313" i="1"/>
  <c r="C313" i="1"/>
  <c r="F308" i="1"/>
  <c r="F306" i="1"/>
  <c r="F304" i="1"/>
  <c r="F303" i="1"/>
  <c r="M302" i="1"/>
  <c r="F302" i="1"/>
  <c r="M301" i="1"/>
  <c r="F301" i="1"/>
  <c r="L300" i="1"/>
  <c r="K300" i="1"/>
  <c r="J300" i="1"/>
  <c r="I300" i="1"/>
  <c r="H300" i="1"/>
  <c r="G300" i="1"/>
  <c r="E300" i="1"/>
  <c r="F295" i="1"/>
  <c r="M293" i="1"/>
  <c r="F293" i="1"/>
  <c r="F290" i="1"/>
  <c r="M289" i="1"/>
  <c r="F289" i="1"/>
  <c r="M288" i="1"/>
  <c r="F288" i="1"/>
  <c r="G284" i="1"/>
  <c r="A283" i="1"/>
  <c r="L279" i="1"/>
  <c r="K279" i="1"/>
  <c r="J279" i="1"/>
  <c r="I279" i="1"/>
  <c r="H279" i="1"/>
  <c r="G279" i="1"/>
  <c r="E279" i="1"/>
  <c r="F279" i="1" s="1"/>
  <c r="D279" i="1"/>
  <c r="C279" i="1"/>
  <c r="M274" i="1"/>
  <c r="F274" i="1"/>
  <c r="M272" i="1"/>
  <c r="F272" i="1"/>
  <c r="M269" i="1"/>
  <c r="F269" i="1"/>
  <c r="M268" i="1"/>
  <c r="F268" i="1"/>
  <c r="M267" i="1"/>
  <c r="F267" i="1"/>
  <c r="L266" i="1"/>
  <c r="K266" i="1"/>
  <c r="J266" i="1"/>
  <c r="I266" i="1"/>
  <c r="G266" i="1"/>
  <c r="E266" i="1"/>
  <c r="D266" i="1"/>
  <c r="C266" i="1"/>
  <c r="M261" i="1"/>
  <c r="F261" i="1"/>
  <c r="M259" i="1"/>
  <c r="F259" i="1"/>
  <c r="M258" i="1"/>
  <c r="M257" i="1"/>
  <c r="F257" i="1"/>
  <c r="M256" i="1"/>
  <c r="F256" i="1"/>
  <c r="M255" i="1"/>
  <c r="F255" i="1"/>
  <c r="M254" i="1"/>
  <c r="F254" i="1"/>
  <c r="L253" i="1"/>
  <c r="K253" i="1"/>
  <c r="J253" i="1"/>
  <c r="I253" i="1"/>
  <c r="H253" i="1"/>
  <c r="G253" i="1"/>
  <c r="D253" i="1"/>
  <c r="C253" i="1"/>
  <c r="F251" i="1"/>
  <c r="F249" i="1"/>
  <c r="M248" i="1"/>
  <c r="F248" i="1"/>
  <c r="M246" i="1"/>
  <c r="F246" i="1"/>
  <c r="F244" i="1"/>
  <c r="M243" i="1"/>
  <c r="F243" i="1"/>
  <c r="M242" i="1"/>
  <c r="F242" i="1"/>
  <c r="M241" i="1"/>
  <c r="F241" i="1"/>
  <c r="G237" i="1"/>
  <c r="A236" i="1"/>
  <c r="L232" i="1"/>
  <c r="K232" i="1"/>
  <c r="J232" i="1"/>
  <c r="I232" i="1"/>
  <c r="H232" i="1"/>
  <c r="G232" i="1"/>
  <c r="E232" i="1"/>
  <c r="F232" i="1" s="1"/>
  <c r="C232" i="1"/>
  <c r="F227" i="1"/>
  <c r="M226" i="1"/>
  <c r="F226" i="1"/>
  <c r="M225" i="1"/>
  <c r="F225" i="1"/>
  <c r="F223" i="1"/>
  <c r="M221" i="1"/>
  <c r="F221" i="1"/>
  <c r="M220" i="1"/>
  <c r="F220" i="1"/>
  <c r="L219" i="1"/>
  <c r="K219" i="1"/>
  <c r="J219" i="1"/>
  <c r="I219" i="1"/>
  <c r="H219" i="1"/>
  <c r="G219" i="1"/>
  <c r="E219" i="1"/>
  <c r="D219" i="1"/>
  <c r="C219" i="1"/>
  <c r="F217" i="1"/>
  <c r="M215" i="1"/>
  <c r="F215" i="1"/>
  <c r="M214" i="1"/>
  <c r="F214" i="1"/>
  <c r="M213" i="1"/>
  <c r="F213" i="1"/>
  <c r="M212" i="1"/>
  <c r="F212" i="1"/>
  <c r="F211" i="1"/>
  <c r="M210" i="1"/>
  <c r="F210" i="1"/>
  <c r="F209" i="1"/>
  <c r="M208" i="1"/>
  <c r="F208" i="1"/>
  <c r="M207" i="1"/>
  <c r="F207" i="1"/>
  <c r="L206" i="1"/>
  <c r="K206" i="1"/>
  <c r="M206" i="1" s="1"/>
  <c r="J206" i="1"/>
  <c r="I206" i="1"/>
  <c r="G206" i="1"/>
  <c r="E206" i="1"/>
  <c r="D206" i="1"/>
  <c r="M205" i="1"/>
  <c r="F205" i="1"/>
  <c r="M202" i="1"/>
  <c r="F202" i="1"/>
  <c r="M201" i="1"/>
  <c r="F201" i="1"/>
  <c r="M199" i="1"/>
  <c r="F199" i="1"/>
  <c r="F198" i="1"/>
  <c r="M197" i="1"/>
  <c r="F197" i="1"/>
  <c r="M196" i="1"/>
  <c r="F196" i="1"/>
  <c r="M195" i="1"/>
  <c r="F195" i="1"/>
  <c r="M194" i="1"/>
  <c r="F194" i="1"/>
  <c r="G190" i="1"/>
  <c r="A189" i="1"/>
  <c r="L185" i="1"/>
  <c r="J185" i="1"/>
  <c r="I185" i="1"/>
  <c r="H185" i="1"/>
  <c r="G185" i="1"/>
  <c r="E185" i="1"/>
  <c r="C185" i="1"/>
  <c r="M180" i="1"/>
  <c r="F180" i="1"/>
  <c r="M178" i="1"/>
  <c r="F178" i="1"/>
  <c r="F176" i="1"/>
  <c r="M175" i="1"/>
  <c r="F175" i="1"/>
  <c r="M174" i="1"/>
  <c r="F174" i="1"/>
  <c r="M173" i="1"/>
  <c r="F173" i="1"/>
  <c r="L172" i="1"/>
  <c r="K172" i="1"/>
  <c r="J172" i="1"/>
  <c r="H172" i="1"/>
  <c r="G172" i="1"/>
  <c r="E172" i="1"/>
  <c r="D172" i="1"/>
  <c r="C172" i="1"/>
  <c r="F170" i="1"/>
  <c r="M168" i="1"/>
  <c r="F168" i="1"/>
  <c r="M167" i="1"/>
  <c r="F167" i="1"/>
  <c r="M165" i="1"/>
  <c r="F165" i="1"/>
  <c r="M164" i="1"/>
  <c r="F164" i="1"/>
  <c r="M163" i="1"/>
  <c r="F163" i="1"/>
  <c r="M162" i="1"/>
  <c r="F162" i="1"/>
  <c r="M161" i="1"/>
  <c r="F161" i="1"/>
  <c r="M160" i="1"/>
  <c r="F160" i="1"/>
  <c r="L159" i="1"/>
  <c r="K159" i="1"/>
  <c r="J159" i="1"/>
  <c r="I159" i="1"/>
  <c r="G159" i="1"/>
  <c r="E159" i="1"/>
  <c r="D159" i="1"/>
  <c r="C159" i="1"/>
  <c r="M155" i="1"/>
  <c r="F155" i="1"/>
  <c r="M154" i="1"/>
  <c r="F154" i="1"/>
  <c r="M152" i="1"/>
  <c r="F152" i="1"/>
  <c r="M150" i="1"/>
  <c r="F150" i="1"/>
  <c r="M149" i="1"/>
  <c r="F149" i="1"/>
  <c r="M148" i="1"/>
  <c r="F148" i="1"/>
  <c r="M147" i="1"/>
  <c r="F147" i="1"/>
  <c r="G143" i="1"/>
  <c r="A142" i="1"/>
  <c r="L138" i="1"/>
  <c r="K138" i="1"/>
  <c r="J138" i="1"/>
  <c r="I138" i="1"/>
  <c r="H138" i="1"/>
  <c r="G138" i="1"/>
  <c r="D138" i="1"/>
  <c r="F138" i="1" s="1"/>
  <c r="C138" i="1"/>
  <c r="F134" i="1"/>
  <c r="M133" i="1"/>
  <c r="F133" i="1"/>
  <c r="M131" i="1"/>
  <c r="F131" i="1"/>
  <c r="F130" i="1"/>
  <c r="F129" i="1"/>
  <c r="M128" i="1"/>
  <c r="F128" i="1"/>
  <c r="M127" i="1"/>
  <c r="F127" i="1"/>
  <c r="M126" i="1"/>
  <c r="F126" i="1"/>
  <c r="L125" i="1"/>
  <c r="K125" i="1"/>
  <c r="J125" i="1"/>
  <c r="I125" i="1"/>
  <c r="H125" i="1"/>
  <c r="G125" i="1"/>
  <c r="E125" i="1"/>
  <c r="D125" i="1"/>
  <c r="C125" i="1"/>
  <c r="F120" i="1"/>
  <c r="F118" i="1"/>
  <c r="M114" i="1"/>
  <c r="F114" i="1"/>
  <c r="M113" i="1"/>
  <c r="F113" i="1"/>
  <c r="L112" i="1"/>
  <c r="K112" i="1"/>
  <c r="J112" i="1"/>
  <c r="I112" i="1"/>
  <c r="H112" i="1"/>
  <c r="G112" i="1"/>
  <c r="E112" i="1"/>
  <c r="D112" i="1"/>
  <c r="C112" i="1"/>
  <c r="M107" i="1"/>
  <c r="F107" i="1"/>
  <c r="M105" i="1"/>
  <c r="F105" i="1"/>
  <c r="F103" i="1"/>
  <c r="M102" i="1"/>
  <c r="F102" i="1"/>
  <c r="M101" i="1"/>
  <c r="F101" i="1"/>
  <c r="M100" i="1"/>
  <c r="F100" i="1"/>
  <c r="G96" i="1"/>
  <c r="A95" i="1"/>
  <c r="K91" i="1"/>
  <c r="J91" i="1"/>
  <c r="I91" i="1"/>
  <c r="H91" i="1"/>
  <c r="G91" i="1"/>
  <c r="E91" i="1"/>
  <c r="D91" i="1"/>
  <c r="C91" i="1"/>
  <c r="M89" i="1"/>
  <c r="F88" i="1"/>
  <c r="M87" i="1"/>
  <c r="F87" i="1"/>
  <c r="M86" i="1"/>
  <c r="F86" i="1"/>
  <c r="M84" i="1"/>
  <c r="F84" i="1"/>
  <c r="F83" i="1"/>
  <c r="M82" i="1"/>
  <c r="F82" i="1"/>
  <c r="M81" i="1"/>
  <c r="F81" i="1"/>
  <c r="M80" i="1"/>
  <c r="F80" i="1"/>
  <c r="M79" i="1"/>
  <c r="F79" i="1"/>
  <c r="K78" i="1"/>
  <c r="J78" i="1"/>
  <c r="I78" i="1"/>
  <c r="H78" i="1"/>
  <c r="G78" i="1"/>
  <c r="E78" i="1"/>
  <c r="D78" i="1"/>
  <c r="C78" i="1"/>
  <c r="M73" i="1"/>
  <c r="F73" i="1"/>
  <c r="M71" i="1"/>
  <c r="F71" i="1"/>
  <c r="F69" i="1"/>
  <c r="F68" i="1"/>
  <c r="M67" i="1"/>
  <c r="F67" i="1"/>
  <c r="M66" i="1"/>
  <c r="F66" i="1"/>
  <c r="L65" i="1"/>
  <c r="K65" i="1"/>
  <c r="J65" i="1"/>
  <c r="I65" i="1"/>
  <c r="G65" i="1"/>
  <c r="D65" i="1"/>
  <c r="F65" i="1" s="1"/>
  <c r="C65" i="1"/>
  <c r="M64" i="1"/>
  <c r="F64" i="1"/>
  <c r="M63" i="1"/>
  <c r="F63" i="1"/>
  <c r="F62" i="1"/>
  <c r="M61" i="1"/>
  <c r="F61" i="1"/>
  <c r="M60" i="1"/>
  <c r="F60" i="1"/>
  <c r="M59" i="1"/>
  <c r="F59" i="1"/>
  <c r="M58" i="1"/>
  <c r="F58" i="1"/>
  <c r="M56" i="1"/>
  <c r="F56" i="1"/>
  <c r="M55" i="1"/>
  <c r="F55" i="1"/>
  <c r="M54" i="1"/>
  <c r="F54" i="1"/>
  <c r="M53" i="1"/>
  <c r="F53" i="1"/>
  <c r="G49" i="1"/>
  <c r="A48" i="1"/>
  <c r="L44" i="1"/>
  <c r="K44" i="1"/>
  <c r="J44" i="1"/>
  <c r="I44" i="1"/>
  <c r="H44" i="1"/>
  <c r="G44" i="1"/>
  <c r="E44" i="1"/>
  <c r="D44" i="1"/>
  <c r="C44" i="1"/>
  <c r="M43" i="1"/>
  <c r="M42" i="1"/>
  <c r="F42" i="1"/>
  <c r="M40" i="1"/>
  <c r="F40" i="1"/>
  <c r="M39" i="1"/>
  <c r="F39" i="1"/>
  <c r="M37" i="1"/>
  <c r="F37" i="1"/>
  <c r="M36" i="1"/>
  <c r="F36" i="1"/>
  <c r="M35" i="1"/>
  <c r="F35" i="1"/>
  <c r="M34" i="1"/>
  <c r="F34" i="1"/>
  <c r="M33" i="1"/>
  <c r="F33" i="1"/>
  <c r="M32" i="1"/>
  <c r="F32" i="1"/>
  <c r="L31" i="1"/>
  <c r="K31" i="1"/>
  <c r="J31" i="1"/>
  <c r="I31" i="1"/>
  <c r="H31" i="1"/>
  <c r="G31" i="1"/>
  <c r="E31" i="1"/>
  <c r="D31" i="1"/>
  <c r="C31" i="1"/>
  <c r="F27" i="1"/>
  <c r="M26" i="1"/>
  <c r="F26" i="1"/>
  <c r="F25" i="1"/>
  <c r="M24" i="1"/>
  <c r="F24" i="1"/>
  <c r="M23" i="1"/>
  <c r="F23" i="1"/>
  <c r="M22" i="1"/>
  <c r="F22" i="1"/>
  <c r="M21" i="1"/>
  <c r="F21" i="1"/>
  <c r="M20" i="1"/>
  <c r="F20" i="1"/>
  <c r="M19" i="1"/>
  <c r="F19" i="1"/>
  <c r="L18" i="1"/>
  <c r="K18" i="1"/>
  <c r="J18" i="1"/>
  <c r="I18" i="1"/>
  <c r="H18" i="1"/>
  <c r="G18" i="1"/>
  <c r="E18" i="1"/>
  <c r="D18" i="1"/>
  <c r="C18" i="1"/>
  <c r="M17" i="1"/>
  <c r="F17" i="1"/>
  <c r="M16" i="1"/>
  <c r="F16" i="1"/>
  <c r="F15" i="1"/>
  <c r="M14" i="1"/>
  <c r="F14" i="1"/>
  <c r="M13" i="1"/>
  <c r="F13" i="1"/>
  <c r="M12" i="1"/>
  <c r="F12" i="1"/>
  <c r="M11" i="1"/>
  <c r="F11" i="1"/>
  <c r="M10" i="1"/>
  <c r="F10" i="1"/>
  <c r="M9" i="1"/>
  <c r="F9" i="1"/>
  <c r="M8" i="1"/>
  <c r="F8" i="1"/>
  <c r="M7" i="1"/>
  <c r="F7" i="1"/>
  <c r="M6" i="1"/>
  <c r="F6" i="1"/>
  <c r="F185" i="1"/>
  <c r="M188" i="3"/>
  <c r="F380" i="3"/>
  <c r="M380" i="3"/>
  <c r="M479" i="3"/>
  <c r="M315" i="3"/>
  <c r="F328" i="3"/>
  <c r="N202" i="1"/>
  <c r="N418" i="3"/>
  <c r="F367" i="3"/>
  <c r="F338" i="1"/>
  <c r="N296" i="1"/>
  <c r="N298" i="1"/>
  <c r="M19" i="3" l="1"/>
  <c r="M112" i="1"/>
  <c r="M45" i="3"/>
  <c r="F45" i="3"/>
  <c r="F110" i="3"/>
  <c r="F466" i="3"/>
  <c r="F91" i="1"/>
  <c r="F341" i="3"/>
  <c r="M58" i="3"/>
  <c r="M328" i="3"/>
  <c r="N477" i="3"/>
  <c r="F492" i="3"/>
  <c r="F253" i="1"/>
  <c r="F414" i="3"/>
  <c r="M237" i="3"/>
  <c r="M71" i="3"/>
  <c r="N442" i="3"/>
  <c r="N431" i="3"/>
  <c r="N429" i="3"/>
  <c r="N457" i="3"/>
  <c r="M414" i="3"/>
  <c r="N308" i="3"/>
  <c r="F175" i="3"/>
  <c r="F136" i="3"/>
  <c r="F84" i="3"/>
  <c r="F19" i="3"/>
  <c r="M185" i="1"/>
  <c r="F206" i="1"/>
  <c r="F219" i="1"/>
  <c r="F32" i="3"/>
  <c r="M136" i="3"/>
  <c r="F162" i="3"/>
  <c r="M175" i="3"/>
  <c r="F201" i="3"/>
  <c r="F315" i="3"/>
  <c r="F354" i="3"/>
  <c r="M354" i="3"/>
  <c r="F453" i="3"/>
  <c r="M453" i="3"/>
  <c r="F505" i="3"/>
  <c r="M18" i="1"/>
  <c r="M31" i="1"/>
  <c r="M91" i="1"/>
  <c r="F159" i="1"/>
  <c r="M313" i="1"/>
  <c r="M138" i="1"/>
  <c r="F31" i="1"/>
  <c r="M253" i="1"/>
  <c r="F44" i="1"/>
  <c r="M159" i="1"/>
  <c r="F112" i="1"/>
  <c r="M219" i="1"/>
  <c r="M279" i="1"/>
  <c r="F440" i="3"/>
  <c r="M427" i="3"/>
  <c r="N416" i="3"/>
  <c r="N481" i="3"/>
  <c r="N435" i="3"/>
  <c r="D561" i="3"/>
  <c r="F561" i="3" s="1"/>
  <c r="F250" i="3"/>
  <c r="M32" i="3"/>
  <c r="M125" i="1"/>
  <c r="M341" i="3"/>
  <c r="N54" i="3"/>
  <c r="F188" i="3"/>
  <c r="N358" i="3"/>
  <c r="F276" i="3"/>
  <c r="N114" i="3"/>
  <c r="N475" i="3"/>
  <c r="N264" i="3"/>
  <c r="M172" i="1"/>
  <c r="G518" i="3"/>
  <c r="N459" i="3"/>
  <c r="D555" i="3"/>
  <c r="N403" i="3"/>
  <c r="N468" i="3"/>
  <c r="N483" i="3"/>
  <c r="F516" i="3"/>
  <c r="N455" i="3"/>
  <c r="N405" i="3"/>
  <c r="N444" i="3"/>
  <c r="D557" i="3"/>
  <c r="N470" i="3"/>
  <c r="N487" i="3"/>
  <c r="N269" i="3"/>
  <c r="N317" i="3"/>
  <c r="H518" i="3"/>
  <c r="M517" i="3"/>
  <c r="N447" i="3"/>
  <c r="F509" i="3"/>
  <c r="N432" i="3"/>
  <c r="M391" i="3"/>
  <c r="F390" i="3"/>
  <c r="M78" i="1"/>
  <c r="F78" i="1"/>
  <c r="M512" i="3"/>
  <c r="M515" i="3"/>
  <c r="N227" i="3"/>
  <c r="F391" i="3"/>
  <c r="M212" i="3"/>
  <c r="M84" i="3"/>
  <c r="M509" i="3"/>
  <c r="M513" i="3"/>
  <c r="N480" i="3"/>
  <c r="N493" i="3"/>
  <c r="M388" i="3"/>
  <c r="F386" i="3"/>
  <c r="N244" i="3"/>
  <c r="F387" i="3"/>
  <c r="N137" i="3"/>
  <c r="M505" i="3"/>
  <c r="M492" i="3"/>
  <c r="M466" i="3"/>
  <c r="M510" i="3"/>
  <c r="M506" i="3"/>
  <c r="D562" i="3"/>
  <c r="F562" i="3" s="1"/>
  <c r="E518" i="3"/>
  <c r="F507" i="3"/>
  <c r="N458" i="3"/>
  <c r="N428" i="3"/>
  <c r="D558" i="3"/>
  <c r="F558" i="3" s="1"/>
  <c r="F510" i="3"/>
  <c r="D554" i="3"/>
  <c r="F554" i="3" s="1"/>
  <c r="N441" i="3"/>
  <c r="N471" i="3"/>
  <c r="F427" i="3"/>
  <c r="E566" i="3"/>
  <c r="F555" i="3"/>
  <c r="F556" i="3"/>
  <c r="F557" i="3"/>
  <c r="N454" i="3"/>
  <c r="C566" i="3"/>
  <c r="F508" i="3"/>
  <c r="M367" i="3"/>
  <c r="F289" i="3"/>
  <c r="M276" i="3"/>
  <c r="M387" i="3"/>
  <c r="E569" i="3"/>
  <c r="F383" i="3"/>
  <c r="F385" i="3"/>
  <c r="E576" i="3"/>
  <c r="E393" i="3"/>
  <c r="N229" i="3"/>
  <c r="N266" i="3"/>
  <c r="N329" i="3"/>
  <c r="E577" i="3"/>
  <c r="M547" i="3"/>
  <c r="E575" i="3"/>
  <c r="E574" i="3"/>
  <c r="M201" i="3"/>
  <c r="N48" i="3"/>
  <c r="N16" i="3"/>
  <c r="F205" i="3"/>
  <c r="N41" i="3"/>
  <c r="M149" i="3"/>
  <c r="F210" i="3"/>
  <c r="N37" i="3"/>
  <c r="E214" i="3"/>
  <c r="F208" i="3"/>
  <c r="M123" i="3"/>
  <c r="E573" i="3"/>
  <c r="E572" i="3"/>
  <c r="E578" i="3"/>
  <c r="F266" i="1"/>
  <c r="N42" i="1"/>
  <c r="N79" i="1"/>
  <c r="N83" i="1"/>
  <c r="N55" i="1"/>
  <c r="N40" i="1"/>
  <c r="E339" i="1"/>
  <c r="N221" i="1"/>
  <c r="F172" i="1"/>
  <c r="F125" i="1"/>
  <c r="N204" i="1"/>
  <c r="N181" i="1"/>
  <c r="N104" i="1"/>
  <c r="N226" i="1"/>
  <c r="N12" i="1"/>
  <c r="F18" i="1"/>
  <c r="M336" i="1"/>
  <c r="N267" i="1"/>
  <c r="D339" i="1"/>
  <c r="N326" i="1" s="1"/>
  <c r="M44" i="1"/>
  <c r="M65" i="1"/>
  <c r="M232" i="1"/>
  <c r="M266" i="1"/>
  <c r="M300" i="1"/>
  <c r="M333" i="1"/>
  <c r="F300" i="1"/>
  <c r="I214" i="3"/>
  <c r="N183" i="3"/>
  <c r="N88" i="3"/>
  <c r="N23" i="3"/>
  <c r="E568" i="3"/>
  <c r="E570" i="3"/>
  <c r="E553" i="3"/>
  <c r="E571" i="3"/>
  <c r="M110" i="3"/>
  <c r="E528" i="3"/>
  <c r="F528" i="3" s="1"/>
  <c r="M263" i="3"/>
  <c r="F550" i="3"/>
  <c r="F551" i="3"/>
  <c r="M552" i="3"/>
  <c r="M440" i="3"/>
  <c r="F565" i="3"/>
  <c r="F532" i="3"/>
  <c r="N136" i="1"/>
  <c r="N63" i="1"/>
  <c r="N217" i="1"/>
  <c r="F335" i="1"/>
  <c r="N61" i="1"/>
  <c r="F327" i="1"/>
  <c r="N160" i="1"/>
  <c r="F333" i="1"/>
  <c r="N113" i="1"/>
  <c r="N21" i="1"/>
  <c r="N213" i="1"/>
  <c r="F337" i="1"/>
  <c r="N36" i="1"/>
  <c r="N64" i="1"/>
  <c r="N209" i="1"/>
  <c r="K339" i="1"/>
  <c r="M548" i="3"/>
  <c r="M543" i="3"/>
  <c r="M549" i="3"/>
  <c r="N310" i="3"/>
  <c r="N90" i="3"/>
  <c r="N51" i="3"/>
  <c r="N152" i="3"/>
  <c r="N7" i="3"/>
  <c r="N154" i="3"/>
  <c r="N10" i="3"/>
  <c r="N190" i="3"/>
  <c r="N179" i="3"/>
  <c r="N128" i="3"/>
  <c r="N36" i="3"/>
  <c r="N11" i="3"/>
  <c r="N161" i="1"/>
  <c r="N9" i="1"/>
  <c r="M392" i="3"/>
  <c r="M384" i="3"/>
  <c r="D548" i="3"/>
  <c r="F548" i="3" s="1"/>
  <c r="M204" i="3"/>
  <c r="M537" i="3"/>
  <c r="M538" i="3"/>
  <c r="N132" i="3"/>
  <c r="F213" i="3"/>
  <c r="N18" i="3"/>
  <c r="M337" i="1"/>
  <c r="N163" i="1"/>
  <c r="F330" i="1"/>
  <c r="N58" i="1"/>
  <c r="M559" i="3"/>
  <c r="M560" i="3"/>
  <c r="M561" i="3"/>
  <c r="M562" i="3"/>
  <c r="M563" i="3"/>
  <c r="M564" i="3"/>
  <c r="M565" i="3"/>
  <c r="M516" i="3"/>
  <c r="K518" i="3"/>
  <c r="I518" i="3"/>
  <c r="M514" i="3"/>
  <c r="M511" i="3"/>
  <c r="G554" i="3"/>
  <c r="G566" i="3" s="1"/>
  <c r="H577" i="3"/>
  <c r="J577" i="3"/>
  <c r="H566" i="3"/>
  <c r="J566" i="3"/>
  <c r="L566" i="3"/>
  <c r="N489" i="3"/>
  <c r="N417" i="3"/>
  <c r="N410" i="3"/>
  <c r="N449" i="3"/>
  <c r="N421" i="3"/>
  <c r="D559" i="3"/>
  <c r="F559" i="3" s="1"/>
  <c r="N420" i="3"/>
  <c r="D564" i="3"/>
  <c r="F564" i="3" s="1"/>
  <c r="L553" i="3"/>
  <c r="M385" i="3"/>
  <c r="J572" i="3"/>
  <c r="L572" i="3"/>
  <c r="L573" i="3"/>
  <c r="H574" i="3"/>
  <c r="J574" i="3"/>
  <c r="L574" i="3"/>
  <c r="H575" i="3"/>
  <c r="J575" i="3"/>
  <c r="H578" i="3"/>
  <c r="J578" i="3"/>
  <c r="M381" i="3"/>
  <c r="M542" i="3"/>
  <c r="M383" i="3"/>
  <c r="G553" i="3"/>
  <c r="M544" i="3"/>
  <c r="N282" i="3"/>
  <c r="N295" i="3"/>
  <c r="D544" i="3"/>
  <c r="F544" i="3" s="1"/>
  <c r="N251" i="3"/>
  <c r="N240" i="3"/>
  <c r="F382" i="3"/>
  <c r="D547" i="3"/>
  <c r="F547" i="3" s="1"/>
  <c r="D545" i="3"/>
  <c r="F545" i="3" s="1"/>
  <c r="N357" i="3"/>
  <c r="N322" i="3"/>
  <c r="N291" i="3"/>
  <c r="C393" i="3"/>
  <c r="N303" i="3"/>
  <c r="N267" i="3"/>
  <c r="M209" i="3"/>
  <c r="K214" i="3"/>
  <c r="F206" i="3"/>
  <c r="N124" i="3"/>
  <c r="N76" i="3"/>
  <c r="N178" i="3"/>
  <c r="N126" i="3"/>
  <c r="N167" i="3"/>
  <c r="N166" i="3"/>
  <c r="N73" i="3"/>
  <c r="N164" i="3"/>
  <c r="N35" i="3"/>
  <c r="N115" i="3"/>
  <c r="N141" i="3"/>
  <c r="N9" i="3"/>
  <c r="N29" i="1"/>
  <c r="N89" i="1"/>
  <c r="N183" i="1"/>
  <c r="N251" i="1"/>
  <c r="N16" i="1"/>
  <c r="N155" i="1"/>
  <c r="N27" i="1"/>
  <c r="N87" i="1"/>
  <c r="N66" i="1"/>
  <c r="N126" i="1"/>
  <c r="N254" i="1"/>
  <c r="N288" i="1"/>
  <c r="N10" i="1"/>
  <c r="N149" i="1"/>
  <c r="N57" i="1"/>
  <c r="N196" i="1"/>
  <c r="N8" i="1"/>
  <c r="N269" i="1"/>
  <c r="M558" i="3"/>
  <c r="I566" i="3"/>
  <c r="M555" i="3"/>
  <c r="M556" i="3"/>
  <c r="M557" i="3"/>
  <c r="D563" i="3"/>
  <c r="F563" i="3" s="1"/>
  <c r="N472" i="3"/>
  <c r="N430" i="3"/>
  <c r="F515" i="3"/>
  <c r="N462" i="3"/>
  <c r="F514" i="3"/>
  <c r="D560" i="3"/>
  <c r="F513" i="3"/>
  <c r="N461" i="3"/>
  <c r="N422" i="3"/>
  <c r="N498" i="3"/>
  <c r="F517" i="3"/>
  <c r="N464" i="3"/>
  <c r="N443" i="3"/>
  <c r="N413" i="3"/>
  <c r="I553" i="3"/>
  <c r="J553" i="3"/>
  <c r="M389" i="3"/>
  <c r="M551" i="3"/>
  <c r="G393" i="3"/>
  <c r="M382" i="3"/>
  <c r="M386" i="3"/>
  <c r="G576" i="3"/>
  <c r="G578" i="3"/>
  <c r="I578" i="3"/>
  <c r="K578" i="3"/>
  <c r="M541" i="3"/>
  <c r="K393" i="3"/>
  <c r="C577" i="3"/>
  <c r="N245" i="3"/>
  <c r="N343" i="3"/>
  <c r="N316" i="3"/>
  <c r="N344" i="3"/>
  <c r="N298" i="3"/>
  <c r="N292" i="3"/>
  <c r="N253" i="3"/>
  <c r="D543" i="3"/>
  <c r="F543" i="3" s="1"/>
  <c r="N252" i="3"/>
  <c r="N265" i="3"/>
  <c r="N277" i="3"/>
  <c r="F381" i="3"/>
  <c r="N226" i="3"/>
  <c r="M211" i="3"/>
  <c r="M207" i="3"/>
  <c r="M203" i="3"/>
  <c r="M210" i="3"/>
  <c r="M213" i="3"/>
  <c r="M202" i="3"/>
  <c r="K576" i="3"/>
  <c r="L577" i="3"/>
  <c r="J568" i="3"/>
  <c r="K577" i="3"/>
  <c r="C214" i="3"/>
  <c r="N14" i="3"/>
  <c r="N80" i="3"/>
  <c r="N158" i="3"/>
  <c r="N15" i="3"/>
  <c r="N171" i="3"/>
  <c r="C571" i="3"/>
  <c r="F27" i="2"/>
  <c r="F25" i="2"/>
  <c r="F26" i="2"/>
  <c r="H339" i="1"/>
  <c r="M329" i="1"/>
  <c r="M332" i="1"/>
  <c r="M334" i="1"/>
  <c r="M335" i="1"/>
  <c r="M338" i="1"/>
  <c r="N127" i="1"/>
  <c r="N167" i="1"/>
  <c r="N208" i="1"/>
  <c r="N272" i="1"/>
  <c r="N22" i="1"/>
  <c r="M554" i="3"/>
  <c r="K566" i="3"/>
  <c r="I567" i="3"/>
  <c r="H568" i="3"/>
  <c r="I568" i="3"/>
  <c r="K568" i="3"/>
  <c r="I569" i="3"/>
  <c r="G570" i="3"/>
  <c r="I570" i="3"/>
  <c r="K570" i="3"/>
  <c r="G571" i="3"/>
  <c r="I571" i="3"/>
  <c r="G568" i="3"/>
  <c r="M508" i="3"/>
  <c r="J518" i="3"/>
  <c r="L518" i="3"/>
  <c r="M507" i="3"/>
  <c r="H567" i="3"/>
  <c r="H576" i="3"/>
  <c r="J576" i="3"/>
  <c r="N407" i="3"/>
  <c r="N485" i="3"/>
  <c r="N404" i="3"/>
  <c r="N469" i="3"/>
  <c r="N482" i="3"/>
  <c r="N473" i="3"/>
  <c r="F512" i="3"/>
  <c r="N499" i="3"/>
  <c r="F506" i="3"/>
  <c r="F511" i="3"/>
  <c r="N467" i="3"/>
  <c r="D518" i="3"/>
  <c r="C518" i="3"/>
  <c r="N409" i="3"/>
  <c r="N474" i="3"/>
  <c r="N448" i="3"/>
  <c r="N433" i="3"/>
  <c r="N415" i="3"/>
  <c r="C574" i="3"/>
  <c r="H553" i="3"/>
  <c r="M550" i="3"/>
  <c r="M546" i="3"/>
  <c r="H573" i="3"/>
  <c r="J573" i="3"/>
  <c r="L575" i="3"/>
  <c r="I576" i="3"/>
  <c r="L576" i="3"/>
  <c r="G577" i="3"/>
  <c r="I577" i="3"/>
  <c r="L567" i="3"/>
  <c r="K545" i="3"/>
  <c r="M545" i="3" s="1"/>
  <c r="L393" i="3"/>
  <c r="J393" i="3"/>
  <c r="M390" i="3"/>
  <c r="I393" i="3"/>
  <c r="H393" i="3"/>
  <c r="L568" i="3"/>
  <c r="H569" i="3"/>
  <c r="J569" i="3"/>
  <c r="L569" i="3"/>
  <c r="H570" i="3"/>
  <c r="J570" i="3"/>
  <c r="L570" i="3"/>
  <c r="H571" i="3"/>
  <c r="J571" i="3"/>
  <c r="L571" i="3"/>
  <c r="G572" i="3"/>
  <c r="H572" i="3"/>
  <c r="I572" i="3"/>
  <c r="I573" i="3"/>
  <c r="G574" i="3"/>
  <c r="I574" i="3"/>
  <c r="G575" i="3"/>
  <c r="I575" i="3"/>
  <c r="N258" i="3"/>
  <c r="N284" i="3"/>
  <c r="N228" i="3"/>
  <c r="N342" i="3"/>
  <c r="N238" i="3"/>
  <c r="D541" i="3"/>
  <c r="F541" i="3" s="1"/>
  <c r="N294" i="3"/>
  <c r="N272" i="3"/>
  <c r="N268" i="3"/>
  <c r="N236" i="3"/>
  <c r="N336" i="3"/>
  <c r="N225" i="3"/>
  <c r="N355" i="3"/>
  <c r="N345" i="3"/>
  <c r="C576" i="3"/>
  <c r="C553" i="3"/>
  <c r="C573" i="3"/>
  <c r="C575" i="3"/>
  <c r="N349" i="3"/>
  <c r="N297" i="3"/>
  <c r="N232" i="3"/>
  <c r="N271" i="3"/>
  <c r="N321" i="3"/>
  <c r="N347" i="3"/>
  <c r="N256" i="3"/>
  <c r="N360" i="3"/>
  <c r="D546" i="3"/>
  <c r="F546" i="3" s="1"/>
  <c r="N241" i="3"/>
  <c r="N330" i="3"/>
  <c r="N278" i="3"/>
  <c r="D542" i="3"/>
  <c r="F542" i="3" s="1"/>
  <c r="F384" i="3"/>
  <c r="F388" i="3"/>
  <c r="N363" i="3"/>
  <c r="N350" i="3"/>
  <c r="N324" i="3"/>
  <c r="D549" i="3"/>
  <c r="F549" i="3" s="1"/>
  <c r="F392" i="3"/>
  <c r="N254" i="3"/>
  <c r="N319" i="3"/>
  <c r="F389" i="3"/>
  <c r="N239" i="3"/>
  <c r="N356" i="3"/>
  <c r="D552" i="3"/>
  <c r="F552" i="3" s="1"/>
  <c r="N280" i="3"/>
  <c r="N323" i="3"/>
  <c r="C568" i="3"/>
  <c r="C569" i="3"/>
  <c r="C570" i="3"/>
  <c r="C572" i="3"/>
  <c r="C578" i="3"/>
  <c r="N243" i="3"/>
  <c r="N334" i="3"/>
  <c r="M530" i="3"/>
  <c r="K569" i="3"/>
  <c r="L578" i="3"/>
  <c r="M539" i="3"/>
  <c r="K574" i="3"/>
  <c r="M535" i="3"/>
  <c r="M536" i="3"/>
  <c r="K575" i="3"/>
  <c r="M529" i="3"/>
  <c r="M531" i="3"/>
  <c r="L214" i="3"/>
  <c r="G214" i="3"/>
  <c r="M205" i="3"/>
  <c r="K528" i="3"/>
  <c r="M528" i="3" s="1"/>
  <c r="M206" i="3"/>
  <c r="J214" i="3"/>
  <c r="F530" i="3"/>
  <c r="F537" i="3"/>
  <c r="F538" i="3"/>
  <c r="F539" i="3"/>
  <c r="N139" i="3"/>
  <c r="N176" i="3"/>
  <c r="N113" i="3"/>
  <c r="N33" i="3"/>
  <c r="N61" i="3"/>
  <c r="N47" i="3"/>
  <c r="N138" i="3"/>
  <c r="F204" i="3"/>
  <c r="N165" i="3"/>
  <c r="N59" i="3"/>
  <c r="N74" i="3"/>
  <c r="N22" i="3"/>
  <c r="I339" i="1"/>
  <c r="M327" i="1"/>
  <c r="M328" i="1"/>
  <c r="J339" i="1"/>
  <c r="L339" i="1"/>
  <c r="M331" i="1"/>
  <c r="N201" i="1"/>
  <c r="N107" i="1"/>
  <c r="N11" i="1"/>
  <c r="N13" i="1"/>
  <c r="N154" i="1"/>
  <c r="N30" i="1"/>
  <c r="N17" i="1"/>
  <c r="G573" i="3"/>
  <c r="N270" i="3"/>
  <c r="N361" i="3"/>
  <c r="D393" i="3"/>
  <c r="N231" i="3"/>
  <c r="M532" i="3"/>
  <c r="H540" i="3"/>
  <c r="I540" i="3"/>
  <c r="J540" i="3"/>
  <c r="G569" i="3"/>
  <c r="G540" i="3"/>
  <c r="M533" i="3"/>
  <c r="K572" i="3"/>
  <c r="M534" i="3"/>
  <c r="K573" i="3"/>
  <c r="L540" i="3"/>
  <c r="J567" i="3"/>
  <c r="H214" i="3"/>
  <c r="M208" i="3"/>
  <c r="C567" i="3"/>
  <c r="C540" i="3"/>
  <c r="F207" i="3"/>
  <c r="N181" i="3"/>
  <c r="D533" i="3"/>
  <c r="N155" i="3"/>
  <c r="N129" i="3"/>
  <c r="N38" i="3"/>
  <c r="N142" i="3"/>
  <c r="N168" i="3"/>
  <c r="N77" i="3"/>
  <c r="N103" i="3"/>
  <c r="D534" i="3"/>
  <c r="N182" i="3"/>
  <c r="N79" i="3"/>
  <c r="N170" i="3"/>
  <c r="N40" i="3"/>
  <c r="F209" i="3"/>
  <c r="N196" i="3"/>
  <c r="N144" i="3"/>
  <c r="N105" i="3"/>
  <c r="N27" i="3"/>
  <c r="N118" i="3"/>
  <c r="N53" i="3"/>
  <c r="F536" i="3"/>
  <c r="N81" i="3"/>
  <c r="N43" i="3"/>
  <c r="N56" i="3"/>
  <c r="N134" i="3"/>
  <c r="F212" i="3"/>
  <c r="N64" i="3"/>
  <c r="N131" i="3"/>
  <c r="F211" i="3"/>
  <c r="N157" i="3"/>
  <c r="N92" i="3"/>
  <c r="D535" i="3"/>
  <c r="D214" i="3"/>
  <c r="N207" i="3" s="1"/>
  <c r="N533" i="3" s="1"/>
  <c r="N25" i="3"/>
  <c r="N194" i="3"/>
  <c r="N13" i="3"/>
  <c r="N17" i="3"/>
  <c r="N52" i="3"/>
  <c r="N12" i="3"/>
  <c r="N163" i="3"/>
  <c r="N72" i="3"/>
  <c r="N85" i="3"/>
  <c r="N98" i="3"/>
  <c r="N20" i="3"/>
  <c r="N46" i="3"/>
  <c r="N150" i="3"/>
  <c r="N189" i="3"/>
  <c r="N111" i="3"/>
  <c r="F202" i="3"/>
  <c r="D529" i="3"/>
  <c r="N34" i="3"/>
  <c r="N86" i="3"/>
  <c r="N125" i="3"/>
  <c r="N112" i="3"/>
  <c r="N8" i="3"/>
  <c r="N151" i="3"/>
  <c r="N99" i="3"/>
  <c r="N177" i="3"/>
  <c r="N21" i="3"/>
  <c r="F203" i="3"/>
  <c r="D531" i="3"/>
  <c r="N49" i="3"/>
  <c r="N153" i="3"/>
  <c r="N75" i="3"/>
  <c r="M330" i="1"/>
  <c r="N302" i="1"/>
  <c r="N7" i="1"/>
  <c r="N80" i="1"/>
  <c r="N268" i="1"/>
  <c r="N33" i="1"/>
  <c r="N255" i="1"/>
  <c r="N54" i="1"/>
  <c r="N20" i="1"/>
  <c r="N67" i="1"/>
  <c r="N114" i="1"/>
  <c r="N195" i="1"/>
  <c r="N257" i="1"/>
  <c r="N304" i="1"/>
  <c r="N150" i="1"/>
  <c r="N244" i="1"/>
  <c r="N82" i="1"/>
  <c r="N197" i="1"/>
  <c r="N291" i="1"/>
  <c r="N103" i="1"/>
  <c r="N270" i="1"/>
  <c r="N129" i="1"/>
  <c r="N293" i="1"/>
  <c r="N306" i="1"/>
  <c r="N199" i="1"/>
  <c r="N246" i="1"/>
  <c r="N178" i="1"/>
  <c r="N105" i="1"/>
  <c r="N259" i="1"/>
  <c r="N212" i="1"/>
  <c r="N165" i="1"/>
  <c r="N37" i="1"/>
  <c r="N225" i="1"/>
  <c r="N71" i="1"/>
  <c r="F332" i="1"/>
  <c r="N295" i="1"/>
  <c r="N308" i="1"/>
  <c r="N214" i="1"/>
  <c r="N227" i="1"/>
  <c r="N133" i="1"/>
  <c r="N73" i="1"/>
  <c r="N248" i="1"/>
  <c r="N39" i="1"/>
  <c r="N120" i="1"/>
  <c r="F334" i="1"/>
  <c r="N88" i="1"/>
  <c r="N62" i="1"/>
  <c r="F336" i="1"/>
  <c r="F328" i="1"/>
  <c r="N131" i="1"/>
  <c r="N118" i="1"/>
  <c r="N60" i="1"/>
  <c r="N261" i="1"/>
  <c r="N84" i="1"/>
  <c r="N242" i="1"/>
  <c r="N26" i="1"/>
  <c r="N86" i="1"/>
  <c r="N176" i="1"/>
  <c r="N223" i="1"/>
  <c r="N152" i="1"/>
  <c r="N148" i="1"/>
  <c r="N69" i="1"/>
  <c r="N210" i="1"/>
  <c r="N101" i="1"/>
  <c r="N174" i="1"/>
  <c r="N56" i="1"/>
  <c r="N180" i="1"/>
  <c r="N301" i="1"/>
  <c r="N173" i="1"/>
  <c r="N19" i="1"/>
  <c r="N207" i="1"/>
  <c r="N53" i="1"/>
  <c r="N6" i="1"/>
  <c r="N100" i="1"/>
  <c r="N194" i="1"/>
  <c r="N32" i="1"/>
  <c r="N241" i="1"/>
  <c r="N147" i="1"/>
  <c r="N256" i="1"/>
  <c r="N290" i="1"/>
  <c r="N162" i="1"/>
  <c r="N303" i="1"/>
  <c r="N81" i="1"/>
  <c r="N102" i="1"/>
  <c r="N222" i="1"/>
  <c r="N175" i="1"/>
  <c r="N68" i="1"/>
  <c r="N34" i="1"/>
  <c r="N243" i="1"/>
  <c r="F329" i="1"/>
  <c r="N164" i="1"/>
  <c r="N198" i="1"/>
  <c r="N23" i="1"/>
  <c r="N211" i="1"/>
  <c r="N271" i="1"/>
  <c r="N130" i="1"/>
  <c r="F331" i="1"/>
  <c r="N166" i="1"/>
  <c r="N25" i="1"/>
  <c r="N249" i="1"/>
  <c r="N215" i="1"/>
  <c r="N134" i="1"/>
  <c r="N14" i="1"/>
  <c r="M577" i="3" l="1"/>
  <c r="N331" i="1"/>
  <c r="M518" i="3"/>
  <c r="G567" i="3"/>
  <c r="G579" i="3" s="1"/>
  <c r="D577" i="3"/>
  <c r="F577" i="3" s="1"/>
  <c r="D576" i="3"/>
  <c r="F576" i="3" s="1"/>
  <c r="D569" i="3"/>
  <c r="F569" i="3" s="1"/>
  <c r="M568" i="3"/>
  <c r="M569" i="3"/>
  <c r="D571" i="3"/>
  <c r="F571" i="3" s="1"/>
  <c r="M574" i="3"/>
  <c r="N159" i="1"/>
  <c r="N335" i="1"/>
  <c r="F339" i="1"/>
  <c r="N44" i="1"/>
  <c r="M576" i="3"/>
  <c r="M393" i="3"/>
  <c r="E540" i="3"/>
  <c r="E567" i="3"/>
  <c r="E579" i="3" s="1"/>
  <c r="N330" i="1"/>
  <c r="N206" i="1"/>
  <c r="N338" i="1"/>
  <c r="M339" i="1"/>
  <c r="N125" i="1"/>
  <c r="N332" i="1"/>
  <c r="N333" i="1"/>
  <c r="N328" i="1"/>
  <c r="N336" i="1"/>
  <c r="N279" i="1"/>
  <c r="N18" i="1"/>
  <c r="D578" i="3"/>
  <c r="F578" i="3" s="1"/>
  <c r="M572" i="3"/>
  <c r="N313" i="1"/>
  <c r="N112" i="1"/>
  <c r="N232" i="1"/>
  <c r="N31" i="1"/>
  <c r="N138" i="1"/>
  <c r="N334" i="1"/>
  <c r="N219" i="1"/>
  <c r="N337" i="1"/>
  <c r="N65" i="1"/>
  <c r="N300" i="1"/>
  <c r="N185" i="1"/>
  <c r="N253" i="1"/>
  <c r="N329" i="1"/>
  <c r="D553" i="3"/>
  <c r="F553" i="3" s="1"/>
  <c r="M573" i="3"/>
  <c r="M570" i="3"/>
  <c r="M566" i="3"/>
  <c r="K571" i="3"/>
  <c r="M571" i="3" s="1"/>
  <c r="M575" i="3"/>
  <c r="K567" i="3"/>
  <c r="M567" i="3" s="1"/>
  <c r="K540" i="3"/>
  <c r="M540" i="3" s="1"/>
  <c r="M214" i="3"/>
  <c r="N208" i="3"/>
  <c r="N534" i="3" s="1"/>
  <c r="N327" i="1"/>
  <c r="N78" i="1"/>
  <c r="N172" i="1"/>
  <c r="N91" i="1"/>
  <c r="N266" i="1"/>
  <c r="F560" i="3"/>
  <c r="D566" i="3"/>
  <c r="F566" i="3" s="1"/>
  <c r="M578" i="3"/>
  <c r="D567" i="3"/>
  <c r="I579" i="3"/>
  <c r="H579" i="3"/>
  <c r="L579" i="3"/>
  <c r="J579" i="3"/>
  <c r="N505" i="3"/>
  <c r="F518" i="3"/>
  <c r="N515" i="3"/>
  <c r="N563" i="3" s="1"/>
  <c r="N516" i="3"/>
  <c r="N564" i="3" s="1"/>
  <c r="N510" i="3"/>
  <c r="N558" i="3" s="1"/>
  <c r="N518" i="3"/>
  <c r="N566" i="3" s="1"/>
  <c r="N479" i="3"/>
  <c r="N466" i="3"/>
  <c r="N414" i="3"/>
  <c r="N440" i="3"/>
  <c r="N514" i="3"/>
  <c r="N562" i="3" s="1"/>
  <c r="N508" i="3"/>
  <c r="N556" i="3" s="1"/>
  <c r="N506" i="3"/>
  <c r="N554" i="3" s="1"/>
  <c r="N427" i="3"/>
  <c r="N512" i="3"/>
  <c r="N560" i="3" s="1"/>
  <c r="N511" i="3"/>
  <c r="N559" i="3" s="1"/>
  <c r="N507" i="3"/>
  <c r="N555" i="3" s="1"/>
  <c r="N509" i="3"/>
  <c r="N557" i="3" s="1"/>
  <c r="N513" i="3"/>
  <c r="N561" i="3" s="1"/>
  <c r="N517" i="3"/>
  <c r="N565" i="3" s="1"/>
  <c r="N492" i="3"/>
  <c r="N453" i="3"/>
  <c r="K553" i="3"/>
  <c r="M553" i="3" s="1"/>
  <c r="D575" i="3"/>
  <c r="F575" i="3" s="1"/>
  <c r="C579" i="3"/>
  <c r="N212" i="3"/>
  <c r="N538" i="3" s="1"/>
  <c r="N211" i="3"/>
  <c r="N537" i="3" s="1"/>
  <c r="N209" i="3"/>
  <c r="N535" i="3" s="1"/>
  <c r="N392" i="3"/>
  <c r="N552" i="3" s="1"/>
  <c r="N276" i="3"/>
  <c r="N302" i="3"/>
  <c r="N380" i="3"/>
  <c r="N315" i="3"/>
  <c r="N354" i="3"/>
  <c r="N328" i="3"/>
  <c r="N391" i="3"/>
  <c r="N551" i="3" s="1"/>
  <c r="N341" i="3"/>
  <c r="N367" i="3"/>
  <c r="N289" i="3"/>
  <c r="N250" i="3"/>
  <c r="N393" i="3"/>
  <c r="N553" i="3" s="1"/>
  <c r="F393" i="3"/>
  <c r="N390" i="3"/>
  <c r="N550" i="3" s="1"/>
  <c r="N389" i="3"/>
  <c r="N549" i="3" s="1"/>
  <c r="N388" i="3"/>
  <c r="N548" i="3" s="1"/>
  <c r="N387" i="3"/>
  <c r="N547" i="3" s="1"/>
  <c r="N386" i="3"/>
  <c r="N546" i="3" s="1"/>
  <c r="N385" i="3"/>
  <c r="N545" i="3" s="1"/>
  <c r="N384" i="3"/>
  <c r="N544" i="3" s="1"/>
  <c r="N383" i="3"/>
  <c r="N543" i="3" s="1"/>
  <c r="N382" i="3"/>
  <c r="N542" i="3" s="1"/>
  <c r="N381" i="3"/>
  <c r="N541" i="3" s="1"/>
  <c r="N263" i="3"/>
  <c r="N237" i="3"/>
  <c r="F529" i="3"/>
  <c r="D568" i="3"/>
  <c r="F535" i="3"/>
  <c r="D574" i="3"/>
  <c r="F534" i="3"/>
  <c r="D573" i="3"/>
  <c r="D540" i="3"/>
  <c r="F531" i="3"/>
  <c r="D570" i="3"/>
  <c r="N203" i="3"/>
  <c r="N529" i="3" s="1"/>
  <c r="N202" i="3"/>
  <c r="N528" i="3" s="1"/>
  <c r="N206" i="3"/>
  <c r="N532" i="3" s="1"/>
  <c r="N210" i="3"/>
  <c r="N536" i="3" s="1"/>
  <c r="N205" i="3"/>
  <c r="N531" i="3" s="1"/>
  <c r="N204" i="3"/>
  <c r="N530" i="3" s="1"/>
  <c r="N214" i="3"/>
  <c r="N540" i="3" s="1"/>
  <c r="F214" i="3"/>
  <c r="N149" i="3"/>
  <c r="N32" i="3"/>
  <c r="N162" i="3"/>
  <c r="N58" i="3"/>
  <c r="N19" i="3"/>
  <c r="N136" i="3"/>
  <c r="N45" i="3"/>
  <c r="N188" i="3"/>
  <c r="N97" i="3"/>
  <c r="N110" i="3"/>
  <c r="N71" i="3"/>
  <c r="N175" i="3"/>
  <c r="N213" i="3"/>
  <c r="N539" i="3" s="1"/>
  <c r="N201" i="3"/>
  <c r="N123" i="3"/>
  <c r="N84" i="3"/>
  <c r="F533" i="3"/>
  <c r="D572" i="3"/>
  <c r="K579" i="3" l="1"/>
  <c r="M579" i="3" s="1"/>
  <c r="F540" i="3"/>
  <c r="F567" i="3"/>
  <c r="F572" i="3"/>
  <c r="F573" i="3"/>
  <c r="F574" i="3"/>
  <c r="F568" i="3"/>
  <c r="D579" i="3"/>
  <c r="F570" i="3"/>
  <c r="N574" i="3" l="1"/>
  <c r="N579" i="3"/>
  <c r="N570" i="3"/>
  <c r="N568" i="3"/>
  <c r="N571" i="3"/>
  <c r="F579" i="3"/>
  <c r="N578" i="3"/>
  <c r="N569" i="3"/>
  <c r="N577" i="3"/>
  <c r="N576" i="3"/>
  <c r="N575" i="3"/>
  <c r="N567" i="3"/>
  <c r="N573" i="3"/>
  <c r="N572" i="3"/>
</calcChain>
</file>

<file path=xl/sharedStrings.xml><?xml version="1.0" encoding="utf-8"?>
<sst xmlns="http://schemas.openxmlformats.org/spreadsheetml/2006/main" count="1327" uniqueCount="113">
  <si>
    <t>财字1号表</t>
  </si>
  <si>
    <t xml:space="preserve">  单位：万元</t>
  </si>
  <si>
    <t>人保财险</t>
  </si>
  <si>
    <t xml:space="preserve">       项</t>
  </si>
  <si>
    <t>保　费　收　入</t>
  </si>
  <si>
    <t>承  保 情 况</t>
  </si>
  <si>
    <t>理 赔 情 况</t>
  </si>
  <si>
    <t>市场份额</t>
  </si>
  <si>
    <t>险             目</t>
  </si>
  <si>
    <t>当月</t>
  </si>
  <si>
    <t>本年累计</t>
  </si>
  <si>
    <t>同期累计</t>
  </si>
  <si>
    <t>同比</t>
  </si>
  <si>
    <t>件数</t>
  </si>
  <si>
    <t xml:space="preserve"> 金额</t>
  </si>
  <si>
    <t>理赔支出（已决）</t>
  </si>
  <si>
    <t xml:space="preserve">    种</t>
  </si>
  <si>
    <t>%</t>
  </si>
  <si>
    <t>（已决）</t>
  </si>
  <si>
    <t>机动车辆保险</t>
  </si>
  <si>
    <t>其中：交强险</t>
  </si>
  <si>
    <t>企业财产保险</t>
  </si>
  <si>
    <t>家庭财产保险</t>
  </si>
  <si>
    <t xml:space="preserve">货物运输保险 </t>
  </si>
  <si>
    <t xml:space="preserve">责任保险 </t>
  </si>
  <si>
    <t xml:space="preserve">农业保险 </t>
  </si>
  <si>
    <t>意健险</t>
  </si>
  <si>
    <t>其他险</t>
  </si>
  <si>
    <t>其中：船舶险</t>
  </si>
  <si>
    <t xml:space="preserve">     工程险</t>
  </si>
  <si>
    <t xml:space="preserve">     信用保证保险</t>
  </si>
  <si>
    <t>小计</t>
  </si>
  <si>
    <t>太平洋财险</t>
  </si>
  <si>
    <t>平安财险</t>
  </si>
  <si>
    <t>中华联合财险</t>
  </si>
  <si>
    <t>天安财险</t>
  </si>
  <si>
    <t>大地财险</t>
  </si>
  <si>
    <t xml:space="preserve">永安财险
</t>
  </si>
  <si>
    <t>太平财险</t>
  </si>
  <si>
    <t xml:space="preserve">永诚财险
</t>
  </si>
  <si>
    <t>国寿财险</t>
  </si>
  <si>
    <t>华安财险</t>
  </si>
  <si>
    <t xml:space="preserve">阳光财险
</t>
  </si>
  <si>
    <t>安华农业财险</t>
  </si>
  <si>
    <t>中航安盟财险</t>
  </si>
  <si>
    <t xml:space="preserve">浙商财险
</t>
  </si>
  <si>
    <t>英大泰和财险</t>
  </si>
  <si>
    <t>富邦财险</t>
  </si>
  <si>
    <t>渤海财险</t>
  </si>
  <si>
    <t>合计</t>
  </si>
  <si>
    <t>总计</t>
  </si>
  <si>
    <t>注：</t>
  </si>
  <si>
    <t>1.以上数据均来源于各公司报送，为便于统计保费金额精确到个位，由此会产生危小误差，请各单位谅解。</t>
  </si>
  <si>
    <t>单位：万元</t>
  </si>
  <si>
    <t>公司</t>
  </si>
  <si>
    <t xml:space="preserve">     项</t>
  </si>
  <si>
    <t>险      目</t>
  </si>
  <si>
    <t>人保</t>
  </si>
  <si>
    <t>太平洋</t>
  </si>
  <si>
    <t>平安</t>
  </si>
  <si>
    <t>中华联合</t>
  </si>
  <si>
    <t>大地</t>
  </si>
  <si>
    <t>永安</t>
  </si>
  <si>
    <t>国寿财</t>
  </si>
  <si>
    <t>华安</t>
  </si>
  <si>
    <t>阳光财</t>
  </si>
  <si>
    <t>永安财险</t>
  </si>
  <si>
    <t>阳光财险</t>
  </si>
  <si>
    <t>东港</t>
  </si>
  <si>
    <t>凤城</t>
  </si>
  <si>
    <t>宽甸</t>
  </si>
  <si>
    <t>单位：台</t>
  </si>
  <si>
    <t>公司名称</t>
  </si>
  <si>
    <t>丹东地区</t>
  </si>
  <si>
    <t>市内</t>
  </si>
  <si>
    <t>共计</t>
  </si>
  <si>
    <t>太保</t>
  </si>
  <si>
    <t>中华</t>
  </si>
  <si>
    <t>天安</t>
  </si>
  <si>
    <t>无机构</t>
  </si>
  <si>
    <t>太平</t>
  </si>
  <si>
    <t>永诚</t>
  </si>
  <si>
    <t>安华农业</t>
  </si>
  <si>
    <t>中航安盟</t>
  </si>
  <si>
    <t>浙商</t>
  </si>
  <si>
    <t>英大泰和</t>
  </si>
  <si>
    <t>富邦</t>
  </si>
  <si>
    <t>亚太</t>
  </si>
  <si>
    <t>渤海</t>
  </si>
  <si>
    <t>\</t>
  </si>
  <si>
    <t>大家财险</t>
    <phoneticPr fontId="21" type="noConversion"/>
  </si>
  <si>
    <t>大家财险</t>
    <phoneticPr fontId="21" type="noConversion"/>
  </si>
  <si>
    <t>大家财险</t>
    <phoneticPr fontId="21" type="noConversion"/>
  </si>
  <si>
    <t>大家</t>
    <phoneticPr fontId="21" type="noConversion"/>
  </si>
  <si>
    <t>亚太财险</t>
    <phoneticPr fontId="21" type="noConversion"/>
  </si>
  <si>
    <t>2021年丹东市电销业务统计表</t>
    <phoneticPr fontId="21" type="noConversion"/>
  </si>
  <si>
    <t>2021年各财险公司摩托车交强险承保情况表</t>
    <phoneticPr fontId="21" type="noConversion"/>
  </si>
  <si>
    <t xml:space="preserve">单位：万元（保留2位小数） </t>
  </si>
  <si>
    <t>累计</t>
  </si>
  <si>
    <t>大家</t>
  </si>
  <si>
    <t>中华联合财险</t>
    <phoneticPr fontId="21" type="noConversion"/>
  </si>
  <si>
    <t>平安财险</t>
    <phoneticPr fontId="21" type="noConversion"/>
  </si>
  <si>
    <t>融盛</t>
    <phoneticPr fontId="21" type="noConversion"/>
  </si>
  <si>
    <t>2021年1-7月丹东市财产保险业务统计表</t>
    <phoneticPr fontId="21" type="noConversion"/>
  </si>
  <si>
    <t>（2021年1-7月）</t>
    <phoneticPr fontId="21" type="noConversion"/>
  </si>
  <si>
    <t>（2021年7月）</t>
    <phoneticPr fontId="21" type="noConversion"/>
  </si>
  <si>
    <t>东港市1-7月财产保险业务统计表</t>
    <phoneticPr fontId="21" type="noConversion"/>
  </si>
  <si>
    <t>财字3号表                                             （2021年1-7月）                                           单位：万元</t>
    <phoneticPr fontId="21" type="noConversion"/>
  </si>
  <si>
    <t>凤城市1-7月财产保险业务统计表</t>
    <phoneticPr fontId="21" type="noConversion"/>
  </si>
  <si>
    <t>宽甸县1-7月财产保险业务统计表</t>
    <phoneticPr fontId="21" type="noConversion"/>
  </si>
  <si>
    <t>2021年1-7月县域财产保险业务统计表</t>
    <phoneticPr fontId="21" type="noConversion"/>
  </si>
  <si>
    <r>
      <t>2021年</t>
    </r>
    <r>
      <rPr>
        <b/>
        <u/>
        <sz val="20"/>
        <rFont val="仿宋_GB2312"/>
        <charset val="134"/>
      </rPr>
      <t xml:space="preserve"> 7月 </t>
    </r>
    <r>
      <rPr>
        <b/>
        <sz val="20"/>
        <rFont val="仿宋_GB2312"/>
        <charset val="134"/>
      </rPr>
      <t>“家庭自用车——新车”保费收入统计表</t>
    </r>
    <phoneticPr fontId="32" type="noConversion"/>
  </si>
  <si>
    <t>融盛财险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</si>
</sst>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 "/>
    <numFmt numFmtId="177" formatCode="0.00_ "/>
    <numFmt numFmtId="178" formatCode="_-* #,##0.00_-;\-* #,##0.00_-;_-* &quot;-&quot;??_-;_-@_-"/>
    <numFmt numFmtId="179" formatCode="0_);[Red]\(0\)"/>
  </numFmts>
  <fonts count="41">
    <font>
      <sz val="11"/>
      <color theme="1"/>
      <name val="宋体"/>
      <charset val="134"/>
      <scheme val="minor"/>
    </font>
    <font>
      <sz val="16"/>
      <name val="仿宋_GB2312"/>
      <charset val="134"/>
    </font>
    <font>
      <b/>
      <sz val="16"/>
      <name val="仿宋_GB2312"/>
      <charset val="134"/>
    </font>
    <font>
      <sz val="16"/>
      <name val="宋体"/>
      <family val="3"/>
      <charset val="134"/>
    </font>
    <font>
      <i/>
      <sz val="16"/>
      <name val="仿宋_GB2312"/>
      <charset val="134"/>
    </font>
    <font>
      <sz val="16"/>
      <name val="仿宋_GB2312"/>
      <charset val="134"/>
    </font>
    <font>
      <sz val="10"/>
      <name val="仿宋_GB2312"/>
      <charset val="134"/>
    </font>
    <font>
      <sz val="11"/>
      <name val="仿宋_GB2312"/>
      <charset val="134"/>
    </font>
    <font>
      <b/>
      <sz val="14"/>
      <name val="宋体"/>
      <family val="3"/>
      <charset val="134"/>
      <scheme val="minor"/>
    </font>
    <font>
      <b/>
      <sz val="11"/>
      <name val="仿宋_GB2312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仿宋_GB2312"/>
      <charset val="134"/>
    </font>
    <font>
      <sz val="11"/>
      <name val="仿宋"/>
      <family val="3"/>
      <charset val="134"/>
    </font>
    <font>
      <sz val="10"/>
      <name val="宋体"/>
      <family val="3"/>
      <charset val="134"/>
    </font>
    <font>
      <b/>
      <sz val="14"/>
      <name val="仿宋_GB2312"/>
      <charset val="134"/>
    </font>
    <font>
      <sz val="11"/>
      <name val="Times New Roman"/>
      <family val="1"/>
    </font>
    <font>
      <sz val="11"/>
      <name val="宋体"/>
      <family val="3"/>
      <charset val="134"/>
      <scheme val="minor"/>
    </font>
    <font>
      <sz val="10"/>
      <name val="Arial"/>
      <family val="2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1"/>
      <color rgb="FFFF0000"/>
      <name val="仿宋_GB2312"/>
      <family val="3"/>
      <charset val="134"/>
    </font>
    <font>
      <sz val="10"/>
      <name val="宋体"/>
      <family val="3"/>
      <charset val="134"/>
      <scheme val="minor"/>
    </font>
    <font>
      <sz val="11"/>
      <color theme="6" tint="-0.249977111117893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16"/>
      <color indexed="8"/>
      <name val="仿宋_GB2312"/>
      <family val="3"/>
      <charset val="134"/>
    </font>
    <font>
      <b/>
      <sz val="20"/>
      <name val="仿宋_GB2312"/>
      <charset val="134"/>
    </font>
    <font>
      <b/>
      <u/>
      <sz val="20"/>
      <name val="仿宋_GB2312"/>
      <charset val="134"/>
    </font>
    <font>
      <sz val="9"/>
      <name val="宋体"/>
      <family val="2"/>
      <charset val="134"/>
      <scheme val="minor"/>
    </font>
    <font>
      <sz val="20"/>
      <color theme="1"/>
      <name val="宋体"/>
      <family val="2"/>
      <scheme val="minor"/>
    </font>
    <font>
      <b/>
      <sz val="12"/>
      <name val="仿宋_GB2312"/>
      <charset val="134"/>
    </font>
    <font>
      <sz val="12"/>
      <name val="仿宋_GB2312"/>
      <charset val="134"/>
    </font>
    <font>
      <sz val="12"/>
      <color indexed="8"/>
      <name val="仿宋_GB2312"/>
      <family val="3"/>
      <charset val="134"/>
    </font>
    <font>
      <i/>
      <sz val="12"/>
      <name val="仿宋_GB2312"/>
      <charset val="134"/>
    </font>
    <font>
      <sz val="12"/>
      <name val="仿宋_GB2312"/>
      <family val="3"/>
      <charset val="134"/>
    </font>
    <font>
      <sz val="12"/>
      <color indexed="8"/>
      <name val="仿宋_GB2312"/>
      <charset val="134"/>
    </font>
    <font>
      <i/>
      <sz val="12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5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213"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178" fontId="20" fillId="0" borderId="0" applyFont="0" applyFill="0" applyBorder="0" applyAlignment="0" applyProtection="0">
      <alignment vertical="center"/>
    </xf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center"/>
    </xf>
    <xf numFmtId="0" fontId="22" fillId="0" borderId="0">
      <alignment vertical="center"/>
    </xf>
  </cellStyleXfs>
  <cellXfs count="271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Alignment="1"/>
    <xf numFmtId="0" fontId="1" fillId="0" borderId="0" xfId="0" applyFont="1" applyFill="1" applyBorder="1" applyAlignment="1">
      <alignment vertical="center"/>
    </xf>
    <xf numFmtId="176" fontId="7" fillId="0" borderId="0" xfId="0" applyNumberFormat="1" applyFont="1" applyFill="1" applyAlignment="1">
      <alignment horizontal="center" vertical="center"/>
    </xf>
    <xf numFmtId="176" fontId="7" fillId="0" borderId="0" xfId="0" applyNumberFormat="1" applyFont="1" applyFill="1" applyAlignment="1"/>
    <xf numFmtId="176" fontId="7" fillId="0" borderId="14" xfId="0" applyNumberFormat="1" applyFont="1" applyFill="1" applyBorder="1" applyAlignment="1">
      <alignment vertical="center"/>
    </xf>
    <xf numFmtId="176" fontId="7" fillId="0" borderId="17" xfId="0" applyNumberFormat="1" applyFont="1" applyFill="1" applyBorder="1" applyAlignment="1">
      <alignment vertical="center"/>
    </xf>
    <xf numFmtId="176" fontId="7" fillId="0" borderId="18" xfId="0" applyNumberFormat="1" applyFont="1" applyFill="1" applyBorder="1" applyAlignment="1">
      <alignment horizontal="center" vertical="center"/>
    </xf>
    <xf numFmtId="176" fontId="7" fillId="0" borderId="4" xfId="0" applyNumberFormat="1" applyFont="1" applyFill="1" applyBorder="1" applyAlignment="1">
      <alignment horizontal="center" vertical="center"/>
    </xf>
    <xf numFmtId="176" fontId="10" fillId="0" borderId="18" xfId="0" applyNumberFormat="1" applyFont="1" applyFill="1" applyBorder="1" applyAlignment="1">
      <alignment horizontal="right" vertical="center"/>
    </xf>
    <xf numFmtId="177" fontId="7" fillId="0" borderId="4" xfId="0" applyNumberFormat="1" applyFont="1" applyFill="1" applyBorder="1" applyAlignment="1">
      <alignment horizontal="right" vertical="center"/>
    </xf>
    <xf numFmtId="176" fontId="10" fillId="0" borderId="11" xfId="0" applyNumberFormat="1" applyFont="1" applyFill="1" applyBorder="1" applyAlignment="1">
      <alignment horizontal="right" vertical="center"/>
    </xf>
    <xf numFmtId="176" fontId="7" fillId="0" borderId="4" xfId="0" applyNumberFormat="1" applyFont="1" applyFill="1" applyBorder="1" applyAlignment="1">
      <alignment horizontal="left" vertical="center"/>
    </xf>
    <xf numFmtId="176" fontId="7" fillId="0" borderId="22" xfId="0" applyNumberFormat="1" applyFont="1" applyFill="1" applyBorder="1" applyAlignment="1">
      <alignment horizontal="center" vertical="center"/>
    </xf>
    <xf numFmtId="176" fontId="7" fillId="0" borderId="22" xfId="0" applyNumberFormat="1" applyFont="1" applyFill="1" applyBorder="1" applyAlignment="1">
      <alignment horizontal="right" vertical="center"/>
    </xf>
    <xf numFmtId="177" fontId="7" fillId="0" borderId="22" xfId="0" applyNumberFormat="1" applyFont="1" applyFill="1" applyBorder="1" applyAlignment="1">
      <alignment horizontal="right" vertical="center"/>
    </xf>
    <xf numFmtId="176" fontId="7" fillId="0" borderId="24" xfId="0" applyNumberFormat="1" applyFont="1" applyFill="1" applyBorder="1" applyAlignment="1">
      <alignment horizontal="center" vertical="center"/>
    </xf>
    <xf numFmtId="176" fontId="11" fillId="0" borderId="18" xfId="0" applyNumberFormat="1" applyFont="1" applyFill="1" applyBorder="1" applyAlignment="1">
      <alignment horizontal="right" vertical="center"/>
    </xf>
    <xf numFmtId="176" fontId="11" fillId="0" borderId="4" xfId="0" applyNumberFormat="1" applyFont="1" applyFill="1" applyBorder="1" applyAlignment="1">
      <alignment horizontal="right" vertical="center"/>
    </xf>
    <xf numFmtId="176" fontId="11" fillId="0" borderId="4" xfId="0" applyNumberFormat="1" applyFont="1" applyFill="1" applyBorder="1" applyAlignment="1">
      <alignment horizontal="right" vertical="center" wrapText="1"/>
    </xf>
    <xf numFmtId="176" fontId="11" fillId="0" borderId="4" xfId="0" applyNumberFormat="1" applyFont="1" applyFill="1" applyBorder="1" applyAlignment="1">
      <alignment vertical="center"/>
    </xf>
    <xf numFmtId="176" fontId="7" fillId="0" borderId="4" xfId="0" applyNumberFormat="1" applyFont="1" applyFill="1" applyBorder="1" applyAlignment="1">
      <alignment horizontal="right" vertical="center"/>
    </xf>
    <xf numFmtId="176" fontId="10" fillId="0" borderId="4" xfId="0" applyNumberFormat="1" applyFont="1" applyFill="1" applyBorder="1" applyAlignment="1">
      <alignment horizontal="right" vertical="center"/>
    </xf>
    <xf numFmtId="176" fontId="7" fillId="0" borderId="18" xfId="0" applyNumberFormat="1" applyFont="1" applyFill="1" applyBorder="1" applyAlignment="1">
      <alignment horizontal="right" vertical="center"/>
    </xf>
    <xf numFmtId="176" fontId="7" fillId="0" borderId="19" xfId="0" applyNumberFormat="1" applyFont="1" applyFill="1" applyBorder="1" applyAlignment="1">
      <alignment vertical="center"/>
    </xf>
    <xf numFmtId="176" fontId="7" fillId="0" borderId="31" xfId="0" applyNumberFormat="1" applyFont="1" applyFill="1" applyBorder="1" applyAlignment="1">
      <alignment horizontal="center" vertical="center"/>
    </xf>
    <xf numFmtId="177" fontId="7" fillId="0" borderId="18" xfId="0" applyNumberFormat="1" applyFont="1" applyFill="1" applyBorder="1" applyAlignment="1">
      <alignment horizontal="right" vertical="center"/>
    </xf>
    <xf numFmtId="176" fontId="10" fillId="0" borderId="4" xfId="0" applyNumberFormat="1" applyFont="1" applyFill="1" applyBorder="1" applyAlignment="1"/>
    <xf numFmtId="176" fontId="7" fillId="0" borderId="4" xfId="0" applyNumberFormat="1" applyFont="1" applyFill="1" applyBorder="1">
      <alignment vertical="center"/>
    </xf>
    <xf numFmtId="176" fontId="12" fillId="0" borderId="11" xfId="0" applyNumberFormat="1" applyFont="1" applyFill="1" applyBorder="1" applyAlignment="1">
      <alignment horizontal="right" vertical="center"/>
    </xf>
    <xf numFmtId="176" fontId="12" fillId="0" borderId="35" xfId="0" applyNumberFormat="1" applyFont="1" applyFill="1" applyBorder="1" applyAlignment="1">
      <alignment horizontal="right" vertical="center"/>
    </xf>
    <xf numFmtId="176" fontId="12" fillId="0" borderId="4" xfId="0" applyNumberFormat="1" applyFont="1" applyFill="1" applyBorder="1" applyAlignment="1">
      <alignment horizontal="right" vertical="center"/>
    </xf>
    <xf numFmtId="176" fontId="12" fillId="0" borderId="18" xfId="0" applyNumberFormat="1" applyFont="1" applyFill="1" applyBorder="1" applyAlignment="1">
      <alignment horizontal="right" vertical="center"/>
    </xf>
    <xf numFmtId="176" fontId="7" fillId="0" borderId="4" xfId="0" applyNumberFormat="1" applyFont="1" applyFill="1" applyBorder="1" applyAlignment="1">
      <alignment horizontal="right" vertical="center"/>
    </xf>
    <xf numFmtId="176" fontId="7" fillId="0" borderId="18" xfId="0" applyNumberFormat="1" applyFont="1" applyFill="1" applyBorder="1" applyAlignment="1">
      <alignment horizontal="right" vertical="center"/>
    </xf>
    <xf numFmtId="176" fontId="7" fillId="0" borderId="4" xfId="0" applyNumberFormat="1" applyFont="1" applyFill="1" applyBorder="1" applyAlignment="1">
      <alignment vertical="center"/>
    </xf>
    <xf numFmtId="176" fontId="7" fillId="0" borderId="11" xfId="0" applyNumberFormat="1" applyFont="1" applyFill="1" applyBorder="1" applyAlignment="1">
      <alignment horizontal="right" vertical="center"/>
    </xf>
    <xf numFmtId="176" fontId="7" fillId="0" borderId="5" xfId="0" applyNumberFormat="1" applyFont="1" applyFill="1" applyBorder="1" applyAlignment="1">
      <alignment horizontal="center" vertical="center"/>
    </xf>
    <xf numFmtId="176" fontId="7" fillId="0" borderId="5" xfId="0" applyNumberFormat="1" applyFont="1" applyFill="1" applyBorder="1" applyAlignment="1">
      <alignment horizontal="right" vertical="center"/>
    </xf>
    <xf numFmtId="176" fontId="7" fillId="0" borderId="42" xfId="0" applyNumberFormat="1" applyFont="1" applyFill="1" applyBorder="1" applyAlignment="1">
      <alignment vertical="center"/>
    </xf>
    <xf numFmtId="176" fontId="7" fillId="0" borderId="18" xfId="0" applyNumberFormat="1" applyFont="1" applyFill="1" applyBorder="1" applyAlignment="1">
      <alignment vertical="center"/>
    </xf>
    <xf numFmtId="176" fontId="11" fillId="0" borderId="4" xfId="0" applyNumberFormat="1" applyFont="1" applyFill="1" applyBorder="1" applyAlignment="1">
      <alignment vertical="center" wrapText="1"/>
    </xf>
    <xf numFmtId="176" fontId="11" fillId="0" borderId="11" xfId="0" applyNumberFormat="1" applyFont="1" applyFill="1" applyBorder="1" applyAlignment="1">
      <alignment horizontal="right" vertical="center"/>
    </xf>
    <xf numFmtId="176" fontId="7" fillId="0" borderId="11" xfId="0" applyNumberFormat="1" applyFont="1" applyFill="1" applyBorder="1" applyAlignment="1">
      <alignment vertical="center"/>
    </xf>
    <xf numFmtId="176" fontId="13" fillId="0" borderId="4" xfId="0" applyNumberFormat="1" applyFont="1" applyFill="1" applyBorder="1" applyAlignment="1">
      <alignment horizontal="right" vertical="center"/>
    </xf>
    <xf numFmtId="176" fontId="14" fillId="0" borderId="0" xfId="0" applyNumberFormat="1" applyFont="1" applyFill="1" applyAlignment="1"/>
    <xf numFmtId="0" fontId="7" fillId="0" borderId="0" xfId="0" applyFont="1" applyFill="1" applyAlignment="1"/>
    <xf numFmtId="0" fontId="7" fillId="0" borderId="0" xfId="0" applyFont="1" applyFill="1" applyAlignment="1">
      <alignment vertical="center"/>
    </xf>
    <xf numFmtId="0" fontId="7" fillId="0" borderId="42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76" fontId="7" fillId="0" borderId="12" xfId="0" applyNumberFormat="1" applyFont="1" applyFill="1" applyBorder="1" applyAlignment="1">
      <alignment horizontal="right" vertical="center"/>
    </xf>
    <xf numFmtId="0" fontId="7" fillId="0" borderId="22" xfId="0" applyFont="1" applyFill="1" applyBorder="1" applyAlignment="1">
      <alignment horizontal="center" vertical="center"/>
    </xf>
    <xf numFmtId="176" fontId="7" fillId="0" borderId="36" xfId="0" applyNumberFormat="1" applyFont="1" applyFill="1" applyBorder="1" applyAlignment="1">
      <alignment horizontal="right" vertical="center"/>
    </xf>
    <xf numFmtId="176" fontId="7" fillId="0" borderId="33" xfId="0" applyNumberFormat="1" applyFont="1" applyFill="1" applyBorder="1" applyAlignment="1">
      <alignment horizontal="right" vertical="center"/>
    </xf>
    <xf numFmtId="0" fontId="7" fillId="0" borderId="49" xfId="0" applyFont="1" applyFill="1" applyBorder="1" applyAlignment="1">
      <alignment horizontal="center" vertical="center"/>
    </xf>
    <xf numFmtId="176" fontId="11" fillId="0" borderId="12" xfId="0" applyNumberFormat="1" applyFont="1" applyFill="1" applyBorder="1" applyAlignment="1">
      <alignment horizontal="right" vertical="center"/>
    </xf>
    <xf numFmtId="176" fontId="7" fillId="0" borderId="39" xfId="0" applyNumberFormat="1" applyFont="1" applyFill="1" applyBorder="1" applyAlignment="1">
      <alignment horizontal="right" vertical="center"/>
    </xf>
    <xf numFmtId="0" fontId="7" fillId="0" borderId="24" xfId="0" applyFont="1" applyFill="1" applyBorder="1" applyAlignment="1">
      <alignment horizontal="center" vertical="center"/>
    </xf>
    <xf numFmtId="176" fontId="12" fillId="0" borderId="39" xfId="0" applyNumberFormat="1" applyFont="1" applyFill="1" applyBorder="1" applyAlignment="1">
      <alignment horizontal="right" vertical="center"/>
    </xf>
    <xf numFmtId="176" fontId="12" fillId="0" borderId="36" xfId="0" applyNumberFormat="1" applyFont="1" applyFill="1" applyBorder="1" applyAlignment="1">
      <alignment horizontal="right" vertical="center"/>
    </xf>
    <xf numFmtId="176" fontId="12" fillId="0" borderId="22" xfId="0" applyNumberFormat="1" applyFont="1" applyFill="1" applyBorder="1" applyAlignment="1">
      <alignment horizontal="right" vertical="center"/>
    </xf>
    <xf numFmtId="176" fontId="12" fillId="0" borderId="52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176" fontId="9" fillId="0" borderId="0" xfId="0" applyNumberFormat="1" applyFont="1" applyFill="1" applyAlignment="1">
      <alignment vertical="center"/>
    </xf>
    <xf numFmtId="176" fontId="7" fillId="0" borderId="0" xfId="0" applyNumberFormat="1" applyFont="1" applyFill="1" applyAlignment="1">
      <alignment horizontal="center" vertical="center" wrapText="1"/>
    </xf>
    <xf numFmtId="176" fontId="10" fillId="0" borderId="4" xfId="0" applyNumberFormat="1" applyFont="1" applyFill="1" applyBorder="1" applyAlignment="1">
      <alignment vertical="center"/>
    </xf>
    <xf numFmtId="176" fontId="7" fillId="0" borderId="38" xfId="0" applyNumberFormat="1" applyFont="1" applyFill="1" applyBorder="1" applyAlignment="1"/>
    <xf numFmtId="176" fontId="7" fillId="0" borderId="38" xfId="0" applyNumberFormat="1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horizontal="center" vertical="center" wrapText="1"/>
    </xf>
    <xf numFmtId="176" fontId="7" fillId="0" borderId="0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right" vertical="center"/>
    </xf>
    <xf numFmtId="176" fontId="7" fillId="0" borderId="18" xfId="212" applyNumberFormat="1" applyFont="1" applyFill="1" applyBorder="1" applyAlignment="1">
      <alignment horizontal="right" vertical="center"/>
    </xf>
    <xf numFmtId="176" fontId="7" fillId="0" borderId="4" xfId="212" applyNumberFormat="1" applyFont="1" applyFill="1" applyBorder="1" applyAlignment="1">
      <alignment horizontal="right" vertical="center"/>
    </xf>
    <xf numFmtId="176" fontId="7" fillId="0" borderId="4" xfId="212" applyNumberFormat="1" applyFont="1" applyFill="1" applyBorder="1" applyAlignment="1">
      <alignment vertical="center"/>
    </xf>
    <xf numFmtId="176" fontId="7" fillId="0" borderId="4" xfId="212" applyNumberFormat="1" applyFont="1" applyFill="1" applyBorder="1" applyAlignment="1">
      <alignment horizontal="center" vertical="center"/>
    </xf>
    <xf numFmtId="176" fontId="23" fillId="0" borderId="18" xfId="0" applyNumberFormat="1" applyFont="1" applyFill="1" applyBorder="1" applyAlignment="1">
      <alignment horizontal="right" vertical="center"/>
    </xf>
    <xf numFmtId="176" fontId="23" fillId="0" borderId="4" xfId="0" applyNumberFormat="1" applyFont="1" applyFill="1" applyBorder="1" applyAlignment="1">
      <alignment horizontal="right" vertical="center"/>
    </xf>
    <xf numFmtId="176" fontId="9" fillId="0" borderId="0" xfId="0" applyNumberFormat="1" applyFont="1" applyFill="1" applyBorder="1" applyAlignment="1">
      <alignment vertical="center"/>
    </xf>
    <xf numFmtId="176" fontId="23" fillId="0" borderId="4" xfId="0" applyNumberFormat="1" applyFont="1" applyFill="1" applyBorder="1" applyAlignment="1">
      <alignment vertical="center"/>
    </xf>
    <xf numFmtId="176" fontId="23" fillId="0" borderId="11" xfId="0" applyNumberFormat="1" applyFont="1" applyFill="1" applyBorder="1" applyAlignment="1">
      <alignment horizontal="right" vertical="center"/>
    </xf>
    <xf numFmtId="176" fontId="24" fillId="0" borderId="18" xfId="0" applyNumberFormat="1" applyFont="1" applyFill="1" applyBorder="1" applyAlignment="1">
      <alignment horizontal="right" vertical="center"/>
    </xf>
    <xf numFmtId="176" fontId="10" fillId="0" borderId="4" xfId="0" applyNumberFormat="1" applyFont="1" applyFill="1" applyBorder="1" applyAlignment="1">
      <alignment horizontal="center" vertical="center"/>
    </xf>
    <xf numFmtId="176" fontId="24" fillId="0" borderId="4" xfId="0" applyNumberFormat="1" applyFont="1" applyFill="1" applyBorder="1" applyAlignment="1">
      <alignment horizontal="right" vertical="center"/>
    </xf>
    <xf numFmtId="176" fontId="24" fillId="0" borderId="4" xfId="0" applyNumberFormat="1" applyFont="1" applyFill="1" applyBorder="1" applyAlignment="1">
      <alignment vertical="center"/>
    </xf>
    <xf numFmtId="176" fontId="24" fillId="0" borderId="11" xfId="0" applyNumberFormat="1" applyFont="1" applyFill="1" applyBorder="1" applyAlignment="1">
      <alignment horizontal="right" vertical="center"/>
    </xf>
    <xf numFmtId="176" fontId="25" fillId="0" borderId="11" xfId="0" applyNumberFormat="1" applyFont="1" applyFill="1" applyBorder="1" applyAlignment="1">
      <alignment horizontal="right" vertical="center"/>
    </xf>
    <xf numFmtId="176" fontId="26" fillId="0" borderId="18" xfId="0" applyNumberFormat="1" applyFont="1" applyFill="1" applyBorder="1" applyAlignment="1">
      <alignment horizontal="right" vertical="center"/>
    </xf>
    <xf numFmtId="176" fontId="26" fillId="0" borderId="4" xfId="0" applyNumberFormat="1" applyFont="1" applyFill="1" applyBorder="1" applyAlignment="1">
      <alignment horizontal="right" vertical="center"/>
    </xf>
    <xf numFmtId="176" fontId="26" fillId="0" borderId="4" xfId="0" applyNumberFormat="1" applyFont="1" applyFill="1" applyBorder="1" applyAlignment="1">
      <alignment vertical="center"/>
    </xf>
    <xf numFmtId="176" fontId="26" fillId="0" borderId="11" xfId="0" applyNumberFormat="1" applyFont="1" applyFill="1" applyBorder="1" applyAlignment="1">
      <alignment horizontal="right" vertical="center"/>
    </xf>
    <xf numFmtId="176" fontId="10" fillId="0" borderId="0" xfId="0" applyNumberFormat="1" applyFont="1" applyFill="1">
      <alignment vertical="center"/>
    </xf>
    <xf numFmtId="176" fontId="27" fillId="0" borderId="4" xfId="0" applyNumberFormat="1" applyFont="1" applyFill="1" applyBorder="1" applyAlignment="1">
      <alignment horizontal="right" vertical="center"/>
    </xf>
    <xf numFmtId="176" fontId="24" fillId="0" borderId="18" xfId="0" applyNumberFormat="1" applyFont="1" applyFill="1" applyBorder="1" applyAlignment="1">
      <alignment horizontal="center" vertical="center"/>
    </xf>
    <xf numFmtId="176" fontId="24" fillId="0" borderId="4" xfId="0" applyNumberFormat="1" applyFont="1" applyFill="1" applyBorder="1" applyAlignment="1">
      <alignment horizontal="center" vertical="center"/>
    </xf>
    <xf numFmtId="176" fontId="24" fillId="0" borderId="11" xfId="0" applyNumberFormat="1" applyFont="1" applyFill="1" applyBorder="1" applyAlignment="1">
      <alignment horizontal="center" vertical="center"/>
    </xf>
    <xf numFmtId="176" fontId="23" fillId="0" borderId="4" xfId="0" applyNumberFormat="1" applyFont="1" applyFill="1" applyBorder="1" applyAlignment="1">
      <alignment horizontal="center" vertical="center"/>
    </xf>
    <xf numFmtId="176" fontId="25" fillId="0" borderId="11" xfId="0" applyNumberFormat="1" applyFont="1" applyFill="1" applyBorder="1" applyAlignment="1">
      <alignment horizontal="center" vertical="center"/>
    </xf>
    <xf numFmtId="176" fontId="23" fillId="0" borderId="11" xfId="0" applyNumberFormat="1" applyFont="1" applyFill="1" applyBorder="1" applyAlignment="1">
      <alignment horizontal="center" vertical="center"/>
    </xf>
    <xf numFmtId="176" fontId="26" fillId="0" borderId="18" xfId="0" applyNumberFormat="1" applyFont="1" applyFill="1" applyBorder="1" applyAlignment="1">
      <alignment horizontal="center" vertical="center"/>
    </xf>
    <xf numFmtId="176" fontId="26" fillId="0" borderId="4" xfId="0" applyNumberFormat="1" applyFont="1" applyFill="1" applyBorder="1" applyAlignment="1">
      <alignment horizontal="center" vertical="center"/>
    </xf>
    <xf numFmtId="176" fontId="13" fillId="0" borderId="11" xfId="0" applyNumberFormat="1" applyFont="1" applyFill="1" applyBorder="1" applyAlignment="1">
      <alignment horizontal="right" vertical="center"/>
    </xf>
    <xf numFmtId="176" fontId="7" fillId="0" borderId="30" xfId="0" applyNumberFormat="1" applyFont="1" applyFill="1" applyBorder="1" applyAlignment="1">
      <alignment horizontal="center" vertical="center"/>
    </xf>
    <xf numFmtId="176" fontId="26" fillId="0" borderId="11" xfId="0" applyNumberFormat="1" applyFont="1" applyFill="1" applyBorder="1" applyAlignment="1">
      <alignment horizontal="center" vertical="center"/>
    </xf>
    <xf numFmtId="176" fontId="24" fillId="0" borderId="4" xfId="0" applyNumberFormat="1" applyFont="1" applyFill="1" applyBorder="1" applyAlignment="1"/>
    <xf numFmtId="176" fontId="23" fillId="2" borderId="4" xfId="0" applyNumberFormat="1" applyFont="1" applyFill="1" applyBorder="1" applyAlignment="1">
      <alignment horizontal="right" vertical="center"/>
    </xf>
    <xf numFmtId="176" fontId="23" fillId="0" borderId="4" xfId="0" applyNumberFormat="1" applyFont="1" applyBorder="1" applyAlignment="1"/>
    <xf numFmtId="176" fontId="23" fillId="0" borderId="39" xfId="0" applyNumberFormat="1" applyFont="1" applyFill="1" applyBorder="1" applyAlignment="1">
      <alignment horizontal="right" vertical="center"/>
    </xf>
    <xf numFmtId="176" fontId="23" fillId="0" borderId="22" xfId="0" applyNumberFormat="1" applyFont="1" applyFill="1" applyBorder="1" applyAlignment="1">
      <alignment horizontal="right" vertical="center"/>
    </xf>
    <xf numFmtId="176" fontId="23" fillId="0" borderId="33" xfId="0" applyNumberFormat="1" applyFont="1" applyFill="1" applyBorder="1" applyAlignment="1">
      <alignment horizontal="right" vertical="center"/>
    </xf>
    <xf numFmtId="176" fontId="23" fillId="0" borderId="4" xfId="0" applyNumberFormat="1" applyFont="1" applyFill="1" applyBorder="1" applyAlignment="1"/>
    <xf numFmtId="176" fontId="28" fillId="0" borderId="18" xfId="0" applyNumberFormat="1" applyFont="1" applyFill="1" applyBorder="1" applyAlignment="1">
      <alignment horizontal="right" vertical="center"/>
    </xf>
    <xf numFmtId="176" fontId="28" fillId="0" borderId="4" xfId="0" applyNumberFormat="1" applyFont="1" applyFill="1" applyBorder="1" applyAlignment="1">
      <alignment horizontal="right" vertical="center"/>
    </xf>
    <xf numFmtId="176" fontId="23" fillId="0" borderId="12" xfId="0" applyNumberFormat="1" applyFont="1" applyFill="1" applyBorder="1" applyAlignment="1">
      <alignment horizontal="right" vertical="center"/>
    </xf>
    <xf numFmtId="176" fontId="7" fillId="0" borderId="32" xfId="0" applyNumberFormat="1" applyFont="1" applyFill="1" applyBorder="1" applyAlignment="1">
      <alignment horizontal="center" vertical="center"/>
    </xf>
    <xf numFmtId="176" fontId="7" fillId="0" borderId="12" xfId="0" applyNumberFormat="1" applyFont="1" applyFill="1" applyBorder="1" applyAlignment="1"/>
    <xf numFmtId="176" fontId="7" fillId="0" borderId="33" xfId="0" applyNumberFormat="1" applyFont="1" applyFill="1" applyBorder="1" applyAlignment="1"/>
    <xf numFmtId="176" fontId="7" fillId="0" borderId="24" xfId="0" applyNumberFormat="1" applyFont="1" applyFill="1" applyBorder="1" applyAlignment="1">
      <alignment horizontal="right" vertical="center"/>
    </xf>
    <xf numFmtId="176" fontId="7" fillId="0" borderId="34" xfId="0" applyNumberFormat="1" applyFont="1" applyFill="1" applyBorder="1" applyAlignment="1"/>
    <xf numFmtId="176" fontId="7" fillId="0" borderId="39" xfId="0" applyNumberFormat="1" applyFont="1" applyFill="1" applyBorder="1" applyAlignment="1"/>
    <xf numFmtId="176" fontId="7" fillId="0" borderId="40" xfId="0" applyNumberFormat="1" applyFont="1" applyFill="1" applyBorder="1" applyAlignment="1"/>
    <xf numFmtId="176" fontId="7" fillId="0" borderId="13" xfId="0" applyNumberFormat="1" applyFont="1" applyFill="1" applyBorder="1" applyAlignment="1"/>
    <xf numFmtId="176" fontId="7" fillId="0" borderId="40" xfId="0" applyNumberFormat="1" applyFont="1" applyFill="1" applyBorder="1" applyAlignment="1">
      <alignment horizontal="center" vertical="center"/>
    </xf>
    <xf numFmtId="176" fontId="7" fillId="0" borderId="19" xfId="0" applyNumberFormat="1" applyFont="1" applyFill="1" applyBorder="1" applyAlignment="1">
      <alignment horizontal="right" vertical="center"/>
    </xf>
    <xf numFmtId="0" fontId="29" fillId="0" borderId="4" xfId="0" applyNumberFormat="1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179" fontId="23" fillId="0" borderId="18" xfId="0" applyNumberFormat="1" applyFont="1" applyFill="1" applyBorder="1" applyAlignment="1">
      <alignment horizontal="right" vertical="center"/>
    </xf>
    <xf numFmtId="179" fontId="23" fillId="0" borderId="4" xfId="0" applyNumberFormat="1" applyFont="1" applyFill="1" applyBorder="1" applyAlignment="1">
      <alignment horizontal="right" vertical="center"/>
    </xf>
    <xf numFmtId="179" fontId="23" fillId="0" borderId="11" xfId="0" applyNumberFormat="1" applyFont="1" applyFill="1" applyBorder="1" applyAlignment="1">
      <alignment horizontal="right" vertical="center"/>
    </xf>
    <xf numFmtId="179" fontId="23" fillId="0" borderId="4" xfId="0" applyNumberFormat="1" applyFont="1" applyFill="1" applyBorder="1" applyAlignment="1">
      <alignment vertical="center"/>
    </xf>
    <xf numFmtId="176" fontId="10" fillId="0" borderId="4" xfId="153" applyNumberFormat="1" applyFont="1" applyFill="1" applyBorder="1" applyAlignment="1" applyProtection="1">
      <alignment horizontal="right" vertical="center"/>
    </xf>
    <xf numFmtId="176" fontId="10" fillId="0" borderId="8" xfId="156" applyNumberFormat="1" applyFont="1" applyFill="1" applyBorder="1" applyAlignment="1" applyProtection="1">
      <alignment horizontal="right" vertical="center"/>
    </xf>
    <xf numFmtId="176" fontId="16" fillId="0" borderId="4" xfId="4" applyNumberFormat="1" applyFont="1" applyFill="1" applyBorder="1" applyAlignment="1" applyProtection="1">
      <alignment horizontal="right" vertical="center" shrinkToFit="1"/>
      <protection locked="0"/>
    </xf>
    <xf numFmtId="176" fontId="10" fillId="0" borderId="4" xfId="156" applyNumberFormat="1" applyFont="1" applyFill="1" applyBorder="1" applyAlignment="1" applyProtection="1">
      <alignment horizontal="right" vertical="center"/>
    </xf>
    <xf numFmtId="176" fontId="7" fillId="0" borderId="56" xfId="0" applyNumberFormat="1" applyFont="1" applyFill="1" applyBorder="1" applyAlignment="1">
      <alignment horizontal="right" vertical="center"/>
    </xf>
    <xf numFmtId="176" fontId="12" fillId="0" borderId="4" xfId="0" applyNumberFormat="1" applyFont="1" applyFill="1" applyBorder="1" applyAlignment="1">
      <alignment vertical="center"/>
    </xf>
    <xf numFmtId="176" fontId="7" fillId="0" borderId="10" xfId="0" applyNumberFormat="1" applyFont="1" applyFill="1" applyBorder="1" applyAlignment="1">
      <alignment vertical="center"/>
    </xf>
    <xf numFmtId="176" fontId="28" fillId="0" borderId="11" xfId="0" applyNumberFormat="1" applyFont="1" applyFill="1" applyBorder="1" applyAlignment="1">
      <alignment horizontal="right" vertical="center"/>
    </xf>
    <xf numFmtId="176" fontId="17" fillId="0" borderId="4" xfId="0" applyNumberFormat="1" applyFont="1" applyFill="1" applyBorder="1" applyAlignment="1">
      <alignment horizontal="right" vertical="center"/>
    </xf>
    <xf numFmtId="176" fontId="10" fillId="0" borderId="4" xfId="207" applyNumberFormat="1" applyFont="1" applyFill="1" applyBorder="1" applyAlignment="1">
      <alignment horizontal="right"/>
    </xf>
    <xf numFmtId="176" fontId="10" fillId="0" borderId="4" xfId="209" applyNumberFormat="1" applyFont="1" applyFill="1" applyBorder="1" applyAlignment="1">
      <alignment horizontal="right"/>
    </xf>
    <xf numFmtId="176" fontId="10" fillId="0" borderId="4" xfId="208" applyNumberFormat="1" applyFont="1" applyFill="1" applyBorder="1" applyAlignment="1">
      <alignment horizontal="right"/>
    </xf>
    <xf numFmtId="176" fontId="10" fillId="0" borderId="4" xfId="210" applyNumberFormat="1" applyFont="1" applyFill="1" applyBorder="1" applyAlignment="1">
      <alignment horizontal="right"/>
    </xf>
    <xf numFmtId="176" fontId="17" fillId="0" borderId="11" xfId="0" applyNumberFormat="1" applyFont="1" applyFill="1" applyBorder="1" applyAlignment="1">
      <alignment horizontal="right" vertical="center"/>
    </xf>
    <xf numFmtId="176" fontId="17" fillId="0" borderId="18" xfId="0" applyNumberFormat="1" applyFont="1" applyFill="1" applyBorder="1" applyAlignment="1">
      <alignment horizontal="right" vertical="center"/>
    </xf>
    <xf numFmtId="176" fontId="28" fillId="0" borderId="4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176" fontId="11" fillId="0" borderId="11" xfId="0" applyNumberFormat="1" applyFont="1" applyFill="1" applyBorder="1" applyAlignment="1">
      <alignment horizontal="right" vertical="center" wrapText="1"/>
    </xf>
    <xf numFmtId="0" fontId="2" fillId="0" borderId="0" xfId="151" applyFont="1" applyFill="1" applyBorder="1" applyAlignment="1">
      <alignment vertical="center"/>
    </xf>
    <xf numFmtId="0" fontId="34" fillId="0" borderId="0" xfId="151" applyFont="1" applyFill="1" applyBorder="1" applyAlignment="1">
      <alignment horizontal="center" vertical="center"/>
    </xf>
    <xf numFmtId="0" fontId="2" fillId="0" borderId="0" xfId="151" applyFont="1" applyFill="1" applyBorder="1" applyAlignment="1">
      <alignment horizontal="center" vertical="center"/>
    </xf>
    <xf numFmtId="0" fontId="18" fillId="0" borderId="0" xfId="152"/>
    <xf numFmtId="0" fontId="34" fillId="0" borderId="0" xfId="151" applyFont="1" applyFill="1" applyBorder="1" applyAlignment="1">
      <alignment vertical="center"/>
    </xf>
    <xf numFmtId="0" fontId="35" fillId="0" borderId="0" xfId="151" applyFont="1" applyFill="1" applyAlignment="1"/>
    <xf numFmtId="0" fontId="2" fillId="0" borderId="4" xfId="151" applyFont="1" applyFill="1" applyBorder="1" applyAlignment="1">
      <alignment horizontal="center" vertical="center"/>
    </xf>
    <xf numFmtId="177" fontId="36" fillId="0" borderId="4" xfId="151" applyNumberFormat="1" applyFont="1" applyFill="1" applyBorder="1" applyAlignment="1">
      <alignment horizontal="center" vertical="center"/>
    </xf>
    <xf numFmtId="177" fontId="35" fillId="0" borderId="4" xfId="151" applyNumberFormat="1" applyFont="1" applyFill="1" applyBorder="1" applyAlignment="1">
      <alignment horizontal="center" vertical="center"/>
    </xf>
    <xf numFmtId="177" fontId="19" fillId="0" borderId="4" xfId="151" applyNumberFormat="1" applyFont="1" applyFill="1" applyBorder="1" applyAlignment="1">
      <alignment horizontal="center" vertical="center"/>
    </xf>
    <xf numFmtId="177" fontId="37" fillId="0" borderId="4" xfId="151" applyNumberFormat="1" applyFont="1" applyFill="1" applyBorder="1" applyAlignment="1">
      <alignment horizontal="center" vertical="center"/>
    </xf>
    <xf numFmtId="176" fontId="6" fillId="0" borderId="0" xfId="151" applyNumberFormat="1" applyFont="1" applyFill="1" applyAlignment="1"/>
    <xf numFmtId="177" fontId="38" fillId="0" borderId="4" xfId="151" applyNumberFormat="1" applyFont="1" applyFill="1" applyBorder="1" applyAlignment="1">
      <alignment horizontal="center" vertical="center"/>
    </xf>
    <xf numFmtId="177" fontId="39" fillId="0" borderId="4" xfId="151" applyNumberFormat="1" applyFont="1" applyFill="1" applyBorder="1" applyAlignment="1">
      <alignment horizontal="center" vertical="center"/>
    </xf>
    <xf numFmtId="177" fontId="40" fillId="0" borderId="4" xfId="151" applyNumberFormat="1" applyFont="1" applyFill="1" applyBorder="1" applyAlignment="1">
      <alignment horizontal="center" vertical="center"/>
    </xf>
    <xf numFmtId="0" fontId="2" fillId="0" borderId="4" xfId="151" applyFont="1" applyFill="1" applyBorder="1" applyAlignment="1">
      <alignment horizontal="center" vertical="center"/>
    </xf>
    <xf numFmtId="176" fontId="7" fillId="0" borderId="4" xfId="0" applyNumberFormat="1" applyFont="1" applyFill="1" applyBorder="1" applyAlignment="1">
      <alignment horizontal="center" vertical="center"/>
    </xf>
    <xf numFmtId="176" fontId="7" fillId="0" borderId="11" xfId="0" applyNumberFormat="1" applyFont="1" applyFill="1" applyBorder="1" applyAlignment="1">
      <alignment horizontal="center" vertical="center"/>
    </xf>
    <xf numFmtId="176" fontId="7" fillId="0" borderId="18" xfId="0" applyNumberFormat="1" applyFont="1" applyFill="1" applyBorder="1" applyAlignment="1">
      <alignment horizontal="center" vertical="center"/>
    </xf>
    <xf numFmtId="176" fontId="7" fillId="0" borderId="19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vertical="center"/>
    </xf>
    <xf numFmtId="177" fontId="7" fillId="0" borderId="8" xfId="0" applyNumberFormat="1" applyFont="1" applyFill="1" applyBorder="1" applyAlignment="1">
      <alignment horizontal="center" vertical="center"/>
    </xf>
    <xf numFmtId="177" fontId="7" fillId="0" borderId="8" xfId="0" applyNumberFormat="1" applyFont="1" applyFill="1" applyBorder="1" applyAlignment="1">
      <alignment horizontal="right" vertical="center"/>
    </xf>
    <xf numFmtId="177" fontId="7" fillId="0" borderId="50" xfId="0" applyNumberFormat="1" applyFont="1" applyFill="1" applyBorder="1" applyAlignment="1">
      <alignment horizontal="right" vertical="center"/>
    </xf>
    <xf numFmtId="177" fontId="7" fillId="0" borderId="54" xfId="0" applyNumberFormat="1" applyFont="1" applyFill="1" applyBorder="1" applyAlignment="1">
      <alignment horizontal="right" vertical="center"/>
    </xf>
    <xf numFmtId="177" fontId="7" fillId="0" borderId="0" xfId="0" applyNumberFormat="1" applyFont="1" applyFill="1" applyAlignment="1">
      <alignment horizontal="right" vertical="center"/>
    </xf>
    <xf numFmtId="177" fontId="7" fillId="0" borderId="4" xfId="0" applyNumberFormat="1" applyFont="1" applyFill="1" applyBorder="1" applyAlignment="1">
      <alignment horizontal="center" vertical="center"/>
    </xf>
    <xf numFmtId="177" fontId="7" fillId="0" borderId="49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Alignment="1"/>
    <xf numFmtId="177" fontId="10" fillId="0" borderId="8" xfId="0" applyNumberFormat="1" applyFont="1" applyFill="1" applyBorder="1" applyAlignment="1">
      <alignment horizontal="right" vertical="center"/>
    </xf>
    <xf numFmtId="177" fontId="7" fillId="0" borderId="0" xfId="0" applyNumberFormat="1" applyFont="1" applyFill="1" applyBorder="1" applyAlignment="1">
      <alignment horizontal="right" vertical="center"/>
    </xf>
    <xf numFmtId="177" fontId="10" fillId="0" borderId="0" xfId="0" applyNumberFormat="1" applyFont="1" applyFill="1">
      <alignment vertical="center"/>
    </xf>
    <xf numFmtId="177" fontId="7" fillId="0" borderId="49" xfId="0" applyNumberFormat="1" applyFont="1" applyFill="1" applyBorder="1" applyAlignment="1">
      <alignment horizontal="right" vertical="center"/>
    </xf>
    <xf numFmtId="177" fontId="14" fillId="0" borderId="0" xfId="0" applyNumberFormat="1" applyFont="1" applyFill="1" applyAlignment="1"/>
    <xf numFmtId="176" fontId="7" fillId="0" borderId="16" xfId="0" applyNumberFormat="1" applyFont="1" applyFill="1" applyBorder="1" applyAlignment="1">
      <alignment vertical="center"/>
    </xf>
    <xf numFmtId="176" fontId="7" fillId="0" borderId="53" xfId="0" applyNumberFormat="1" applyFont="1" applyFill="1" applyBorder="1" applyAlignment="1">
      <alignment vertical="center"/>
    </xf>
    <xf numFmtId="176" fontId="7" fillId="0" borderId="55" xfId="0" applyNumberFormat="1" applyFont="1" applyFill="1" applyBorder="1" applyAlignment="1">
      <alignment vertical="center"/>
    </xf>
    <xf numFmtId="176" fontId="23" fillId="0" borderId="49" xfId="0" applyNumberFormat="1" applyFont="1" applyFill="1" applyBorder="1" applyAlignment="1">
      <alignment horizontal="right" vertical="center"/>
    </xf>
    <xf numFmtId="176" fontId="10" fillId="0" borderId="8" xfId="153" applyNumberFormat="1" applyFont="1" applyFill="1" applyBorder="1" applyAlignment="1" applyProtection="1">
      <alignment horizontal="right" vertical="center"/>
    </xf>
    <xf numFmtId="176" fontId="25" fillId="0" borderId="4" xfId="0" applyNumberFormat="1" applyFont="1" applyFill="1" applyBorder="1" applyAlignment="1">
      <alignment horizontal="center" vertical="center"/>
    </xf>
    <xf numFmtId="176" fontId="12" fillId="0" borderId="30" xfId="0" applyNumberFormat="1" applyFont="1" applyFill="1" applyBorder="1" applyAlignment="1">
      <alignment horizontal="right" vertical="center"/>
    </xf>
    <xf numFmtId="1" fontId="23" fillId="0" borderId="18" xfId="0" applyNumberFormat="1" applyFont="1" applyFill="1" applyBorder="1" applyAlignment="1">
      <alignment horizontal="right" vertical="center"/>
    </xf>
    <xf numFmtId="1" fontId="23" fillId="0" borderId="4" xfId="0" applyNumberFormat="1" applyFont="1" applyFill="1" applyBorder="1" applyAlignment="1">
      <alignment horizontal="right" vertical="center"/>
    </xf>
    <xf numFmtId="177" fontId="7" fillId="0" borderId="0" xfId="0" applyNumberFormat="1" applyFont="1" applyFill="1" applyAlignment="1">
      <alignment vertical="center"/>
    </xf>
    <xf numFmtId="177" fontId="7" fillId="0" borderId="12" xfId="0" applyNumberFormat="1" applyFont="1" applyFill="1" applyBorder="1" applyAlignment="1">
      <alignment horizontal="center" vertical="center"/>
    </xf>
    <xf numFmtId="177" fontId="7" fillId="0" borderId="12" xfId="0" applyNumberFormat="1" applyFont="1" applyFill="1" applyBorder="1" applyAlignment="1">
      <alignment vertical="center"/>
    </xf>
    <xf numFmtId="177" fontId="7" fillId="0" borderId="33" xfId="0" applyNumberFormat="1" applyFont="1" applyFill="1" applyBorder="1" applyAlignment="1">
      <alignment vertical="center"/>
    </xf>
    <xf numFmtId="177" fontId="7" fillId="0" borderId="34" xfId="0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/>
    <xf numFmtId="176" fontId="8" fillId="0" borderId="0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176" fontId="7" fillId="0" borderId="6" xfId="0" applyNumberFormat="1" applyFont="1" applyFill="1" applyBorder="1" applyAlignment="1">
      <alignment horizontal="center" vertical="center"/>
    </xf>
    <xf numFmtId="176" fontId="7" fillId="0" borderId="4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 wrapText="1"/>
    </xf>
    <xf numFmtId="176" fontId="7" fillId="0" borderId="48" xfId="0" applyNumberFormat="1" applyFont="1" applyFill="1" applyBorder="1" applyAlignment="1">
      <alignment horizontal="center" vertical="center" wrapText="1"/>
    </xf>
    <xf numFmtId="177" fontId="7" fillId="0" borderId="28" xfId="0" applyNumberFormat="1" applyFont="1" applyFill="1" applyBorder="1" applyAlignment="1">
      <alignment horizontal="center" vertical="center"/>
    </xf>
    <xf numFmtId="177" fontId="7" fillId="0" borderId="12" xfId="0" applyNumberFormat="1" applyFont="1" applyFill="1" applyBorder="1" applyAlignment="1">
      <alignment horizontal="center" vertical="center"/>
    </xf>
    <xf numFmtId="176" fontId="7" fillId="0" borderId="15" xfId="0" applyNumberFormat="1" applyFont="1" applyFill="1" applyBorder="1" applyAlignment="1">
      <alignment horizontal="center" vertical="center"/>
    </xf>
    <xf numFmtId="176" fontId="7" fillId="0" borderId="16" xfId="0" applyNumberFormat="1" applyFont="1" applyFill="1" applyBorder="1" applyAlignment="1">
      <alignment horizontal="center" vertical="center"/>
    </xf>
    <xf numFmtId="176" fontId="7" fillId="0" borderId="27" xfId="0" applyNumberFormat="1" applyFont="1" applyFill="1" applyBorder="1" applyAlignment="1">
      <alignment horizontal="center" vertical="center"/>
    </xf>
    <xf numFmtId="176" fontId="7" fillId="0" borderId="11" xfId="0" applyNumberFormat="1" applyFont="1" applyFill="1" applyBorder="1" applyAlignment="1">
      <alignment horizontal="center" vertical="center"/>
    </xf>
    <xf numFmtId="176" fontId="7" fillId="0" borderId="18" xfId="0" applyNumberFormat="1" applyFont="1" applyFill="1" applyBorder="1" applyAlignment="1">
      <alignment horizontal="center" vertical="center"/>
    </xf>
    <xf numFmtId="176" fontId="8" fillId="0" borderId="38" xfId="0" applyNumberFormat="1" applyFont="1" applyFill="1" applyBorder="1" applyAlignment="1">
      <alignment horizontal="center" vertical="center"/>
    </xf>
    <xf numFmtId="176" fontId="7" fillId="0" borderId="51" xfId="0" applyNumberFormat="1" applyFont="1" applyFill="1" applyBorder="1" applyAlignment="1">
      <alignment horizontal="center" vertical="center" wrapText="1"/>
    </xf>
    <xf numFmtId="176" fontId="7" fillId="0" borderId="47" xfId="0" applyNumberFormat="1" applyFont="1" applyFill="1" applyBorder="1" applyAlignment="1">
      <alignment horizontal="center" vertical="center" wrapText="1"/>
    </xf>
    <xf numFmtId="176" fontId="7" fillId="0" borderId="46" xfId="0" applyNumberFormat="1" applyFont="1" applyFill="1" applyBorder="1" applyAlignment="1">
      <alignment horizontal="center" vertical="center" wrapText="1"/>
    </xf>
    <xf numFmtId="176" fontId="7" fillId="0" borderId="44" xfId="0" applyNumberFormat="1" applyFont="1" applyFill="1" applyBorder="1" applyAlignment="1">
      <alignment horizontal="center" vertical="center" wrapText="1"/>
    </xf>
    <xf numFmtId="176" fontId="7" fillId="0" borderId="57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9" fillId="0" borderId="48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176" fontId="7" fillId="0" borderId="20" xfId="0" applyNumberFormat="1" applyFont="1" applyFill="1" applyBorder="1" applyAlignment="1">
      <alignment horizontal="center" vertical="center" wrapText="1"/>
    </xf>
    <xf numFmtId="176" fontId="7" fillId="0" borderId="21" xfId="0" applyNumberFormat="1" applyFont="1" applyFill="1" applyBorder="1" applyAlignment="1">
      <alignment horizontal="center" vertical="center" wrapText="1"/>
    </xf>
    <xf numFmtId="176" fontId="7" fillId="0" borderId="23" xfId="0" applyNumberFormat="1" applyFont="1" applyFill="1" applyBorder="1" applyAlignment="1">
      <alignment horizontal="center" vertical="center" wrapText="1"/>
    </xf>
    <xf numFmtId="176" fontId="7" fillId="0" borderId="9" xfId="0" applyNumberFormat="1" applyFont="1" applyFill="1" applyBorder="1" applyAlignment="1">
      <alignment horizontal="center" vertical="center"/>
    </xf>
    <xf numFmtId="176" fontId="7" fillId="0" borderId="8" xfId="0" applyNumberFormat="1" applyFont="1" applyFill="1" applyBorder="1" applyAlignment="1">
      <alignment horizontal="center" vertical="center"/>
    </xf>
    <xf numFmtId="176" fontId="7" fillId="0" borderId="29" xfId="0" applyNumberFormat="1" applyFont="1" applyFill="1" applyBorder="1" applyAlignment="1">
      <alignment horizontal="center" vertical="center"/>
    </xf>
    <xf numFmtId="176" fontId="7" fillId="0" borderId="10" xfId="0" applyNumberFormat="1" applyFont="1" applyFill="1" applyBorder="1" applyAlignment="1">
      <alignment horizontal="center" vertical="center"/>
    </xf>
    <xf numFmtId="176" fontId="7" fillId="0" borderId="19" xfId="0" applyNumberFormat="1" applyFont="1" applyFill="1" applyBorder="1" applyAlignment="1">
      <alignment horizontal="center" vertical="center"/>
    </xf>
    <xf numFmtId="176" fontId="9" fillId="0" borderId="58" xfId="0" applyNumberFormat="1" applyFont="1" applyFill="1" applyBorder="1" applyAlignment="1">
      <alignment horizontal="left" vertical="center"/>
    </xf>
    <xf numFmtId="176" fontId="9" fillId="0" borderId="58" xfId="0" applyNumberFormat="1" applyFont="1" applyFill="1" applyBorder="1" applyAlignment="1">
      <alignment horizontal="center" vertical="center"/>
    </xf>
    <xf numFmtId="176" fontId="7" fillId="0" borderId="25" xfId="0" applyNumberFormat="1" applyFont="1" applyFill="1" applyBorder="1" applyAlignment="1">
      <alignment horizontal="center" vertical="center" wrapText="1"/>
    </xf>
    <xf numFmtId="176" fontId="7" fillId="0" borderId="26" xfId="0" applyNumberFormat="1" applyFont="1" applyFill="1" applyBorder="1" applyAlignment="1">
      <alignment horizontal="center" vertical="center" wrapText="1"/>
    </xf>
    <xf numFmtId="176" fontId="7" fillId="0" borderId="37" xfId="0" applyNumberFormat="1" applyFont="1" applyFill="1" applyBorder="1" applyAlignment="1">
      <alignment horizontal="center" vertical="center" wrapText="1"/>
    </xf>
    <xf numFmtId="176" fontId="7" fillId="0" borderId="38" xfId="0" applyNumberFormat="1" applyFont="1" applyFill="1" applyBorder="1" applyAlignment="1">
      <alignment horizontal="center" vertical="center" wrapText="1"/>
    </xf>
    <xf numFmtId="176" fontId="7" fillId="0" borderId="41" xfId="0" applyNumberFormat="1" applyFont="1" applyFill="1" applyBorder="1" applyAlignment="1">
      <alignment horizontal="center" vertical="center" wrapText="1"/>
    </xf>
    <xf numFmtId="176" fontId="7" fillId="0" borderId="45" xfId="0" applyNumberFormat="1" applyFont="1" applyFill="1" applyBorder="1" applyAlignment="1">
      <alignment horizontal="center" vertical="center" wrapText="1"/>
    </xf>
    <xf numFmtId="176" fontId="7" fillId="0" borderId="35" xfId="0" applyNumberFormat="1" applyFont="1" applyFill="1" applyBorder="1" applyAlignment="1">
      <alignment horizontal="center" vertical="center"/>
    </xf>
    <xf numFmtId="176" fontId="7" fillId="0" borderId="17" xfId="0" applyNumberFormat="1" applyFont="1" applyFill="1" applyBorder="1" applyAlignment="1">
      <alignment horizontal="center" vertical="center"/>
    </xf>
    <xf numFmtId="176" fontId="7" fillId="0" borderId="43" xfId="0" applyNumberFormat="1" applyFont="1" applyFill="1" applyBorder="1" applyAlignment="1">
      <alignment horizontal="center" vertical="center" wrapText="1"/>
    </xf>
    <xf numFmtId="176" fontId="7" fillId="0" borderId="28" xfId="0" applyNumberFormat="1" applyFont="1" applyFill="1" applyBorder="1" applyAlignment="1">
      <alignment horizontal="center" vertical="center"/>
    </xf>
    <xf numFmtId="176" fontId="7" fillId="0" borderId="1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0" fillId="0" borderId="0" xfId="151" applyFont="1" applyFill="1" applyBorder="1" applyAlignment="1">
      <alignment horizontal="center" vertical="center"/>
    </xf>
    <xf numFmtId="0" fontId="33" fillId="0" borderId="0" xfId="152" applyFont="1" applyAlignment="1"/>
    <xf numFmtId="0" fontId="2" fillId="0" borderId="4" xfId="151" applyFont="1" applyFill="1" applyBorder="1" applyAlignment="1">
      <alignment horizontal="center" vertical="center"/>
    </xf>
  </cellXfs>
  <cellStyles count="213">
    <cellStyle name="常规" xfId="0" builtinId="0"/>
    <cellStyle name="常规 10" xfId="41"/>
    <cellStyle name="常规 100" xfId="42"/>
    <cellStyle name="常规 101" xfId="1"/>
    <cellStyle name="常规 102" xfId="5"/>
    <cellStyle name="常规 103" xfId="43"/>
    <cellStyle name="常规 104" xfId="13"/>
    <cellStyle name="常规 105" xfId="45"/>
    <cellStyle name="常规 106" xfId="47"/>
    <cellStyle name="常规 107" xfId="38"/>
    <cellStyle name="常规 108" xfId="40"/>
    <cellStyle name="常规 109" xfId="3"/>
    <cellStyle name="常规 11" xfId="48"/>
    <cellStyle name="常规 110" xfId="44"/>
    <cellStyle name="常规 111" xfId="46"/>
    <cellStyle name="常规 112" xfId="37"/>
    <cellStyle name="常规 113" xfId="39"/>
    <cellStyle name="常规 114" xfId="2"/>
    <cellStyle name="常规 115" xfId="49"/>
    <cellStyle name="常规 116" xfId="51"/>
    <cellStyle name="常规 117" xfId="53"/>
    <cellStyle name="常规 118" xfId="55"/>
    <cellStyle name="常规 119" xfId="57"/>
    <cellStyle name="常规 12" xfId="211"/>
    <cellStyle name="常规 120" xfId="50"/>
    <cellStyle name="常规 121" xfId="52"/>
    <cellStyle name="常规 122" xfId="54"/>
    <cellStyle name="常规 123" xfId="56"/>
    <cellStyle name="常规 124" xfId="58"/>
    <cellStyle name="常规 125" xfId="59"/>
    <cellStyle name="常规 126" xfId="61"/>
    <cellStyle name="常规 127" xfId="63"/>
    <cellStyle name="常规 128" xfId="64"/>
    <cellStyle name="常规 129" xfId="66"/>
    <cellStyle name="常规 13" xfId="212"/>
    <cellStyle name="常规 130" xfId="60"/>
    <cellStyle name="常规 131" xfId="62"/>
    <cellStyle name="常规 133" xfId="65"/>
    <cellStyle name="常规 134" xfId="67"/>
    <cellStyle name="常规 135" xfId="68"/>
    <cellStyle name="常规 136" xfId="70"/>
    <cellStyle name="常规 137" xfId="10"/>
    <cellStyle name="常规 138" xfId="72"/>
    <cellStyle name="常规 139" xfId="74"/>
    <cellStyle name="常规 140" xfId="69"/>
    <cellStyle name="常规 141" xfId="71"/>
    <cellStyle name="常规 142" xfId="9"/>
    <cellStyle name="常规 143" xfId="73"/>
    <cellStyle name="常规 144" xfId="75"/>
    <cellStyle name="常规 145" xfId="76"/>
    <cellStyle name="常规 146" xfId="79"/>
    <cellStyle name="常规 147" xfId="82"/>
    <cellStyle name="常规 148" xfId="85"/>
    <cellStyle name="常规 149" xfId="88"/>
    <cellStyle name="常规 150" xfId="77"/>
    <cellStyle name="常规 151" xfId="80"/>
    <cellStyle name="常规 152" xfId="83"/>
    <cellStyle name="常规 153" xfId="86"/>
    <cellStyle name="常规 154" xfId="89"/>
    <cellStyle name="常规 155" xfId="91"/>
    <cellStyle name="常规 156" xfId="95"/>
    <cellStyle name="常规 157" xfId="99"/>
    <cellStyle name="常规 158" xfId="18"/>
    <cellStyle name="常规 159" xfId="17"/>
    <cellStyle name="常规 160" xfId="92"/>
    <cellStyle name="常规 161" xfId="96"/>
    <cellStyle name="常规 162" xfId="100"/>
    <cellStyle name="常规 163" xfId="19"/>
    <cellStyle name="常规 164" xfId="16"/>
    <cellStyle name="常规 165" xfId="22"/>
    <cellStyle name="常规 166" xfId="26"/>
    <cellStyle name="常规 167" xfId="30"/>
    <cellStyle name="常规 168" xfId="33"/>
    <cellStyle name="常规 169" xfId="103"/>
    <cellStyle name="常规 170" xfId="23"/>
    <cellStyle name="常规 171" xfId="27"/>
    <cellStyle name="常规 172" xfId="31"/>
    <cellStyle name="常规 173" xfId="34"/>
    <cellStyle name="常规 174" xfId="104"/>
    <cellStyle name="常规 175" xfId="107"/>
    <cellStyle name="常规 176" xfId="111"/>
    <cellStyle name="常规 177" xfId="115"/>
    <cellStyle name="常规 178" xfId="119"/>
    <cellStyle name="常规 179" xfId="123"/>
    <cellStyle name="常规 180" xfId="108"/>
    <cellStyle name="常规 181" xfId="112"/>
    <cellStyle name="常规 182" xfId="116"/>
    <cellStyle name="常规 183" xfId="120"/>
    <cellStyle name="常规 184" xfId="124"/>
    <cellStyle name="常规 185" xfId="127"/>
    <cellStyle name="常规 186" xfId="131"/>
    <cellStyle name="常规 187" xfId="135"/>
    <cellStyle name="常规 188" xfId="139"/>
    <cellStyle name="常规 189" xfId="143"/>
    <cellStyle name="常规 190" xfId="128"/>
    <cellStyle name="常规 191" xfId="132"/>
    <cellStyle name="常规 192" xfId="136"/>
    <cellStyle name="常规 193" xfId="140"/>
    <cellStyle name="常规 194" xfId="144"/>
    <cellStyle name="常规 195" xfId="8"/>
    <cellStyle name="常规 196" xfId="147"/>
    <cellStyle name="常规 197" xfId="148"/>
    <cellStyle name="常规 198" xfId="149"/>
    <cellStyle name="常规 199" xfId="150"/>
    <cellStyle name="常规 2" xfId="151"/>
    <cellStyle name="常规 200" xfId="78"/>
    <cellStyle name="常规 201" xfId="81"/>
    <cellStyle name="常规 202" xfId="84"/>
    <cellStyle name="常规 203" xfId="87"/>
    <cellStyle name="常规 204" xfId="90"/>
    <cellStyle name="常规 205" xfId="93"/>
    <cellStyle name="常规 206" xfId="97"/>
    <cellStyle name="常规 207" xfId="101"/>
    <cellStyle name="常规 208" xfId="20"/>
    <cellStyle name="常规 209" xfId="15"/>
    <cellStyle name="常规 210" xfId="94"/>
    <cellStyle name="常规 211" xfId="98"/>
    <cellStyle name="常规 212" xfId="102"/>
    <cellStyle name="常规 213" xfId="21"/>
    <cellStyle name="常规 214" xfId="14"/>
    <cellStyle name="常规 215" xfId="24"/>
    <cellStyle name="常规 216" xfId="28"/>
    <cellStyle name="常规 218" xfId="35"/>
    <cellStyle name="常规 219" xfId="105"/>
    <cellStyle name="常规 220" xfId="25"/>
    <cellStyle name="常规 221" xfId="29"/>
    <cellStyle name="常规 222" xfId="32"/>
    <cellStyle name="常规 223" xfId="36"/>
    <cellStyle name="常规 224" xfId="106"/>
    <cellStyle name="常规 225" xfId="109"/>
    <cellStyle name="常规 226" xfId="113"/>
    <cellStyle name="常规 227" xfId="117"/>
    <cellStyle name="常规 228" xfId="121"/>
    <cellStyle name="常规 229" xfId="125"/>
    <cellStyle name="常规 230" xfId="110"/>
    <cellStyle name="常规 231" xfId="114"/>
    <cellStyle name="常规 232" xfId="118"/>
    <cellStyle name="常规 233" xfId="122"/>
    <cellStyle name="常规 234" xfId="126"/>
    <cellStyle name="常规 235" xfId="129"/>
    <cellStyle name="常规 236" xfId="133"/>
    <cellStyle name="常规 237" xfId="137"/>
    <cellStyle name="常规 238" xfId="141"/>
    <cellStyle name="常规 239" xfId="145"/>
    <cellStyle name="常规 240" xfId="130"/>
    <cellStyle name="常规 241" xfId="134"/>
    <cellStyle name="常规 242" xfId="138"/>
    <cellStyle name="常规 243" xfId="142"/>
    <cellStyle name="常规 244" xfId="146"/>
    <cellStyle name="常规 245" xfId="7"/>
    <cellStyle name="常规 3" xfId="152"/>
    <cellStyle name="常规 4" xfId="153"/>
    <cellStyle name="常规 49" xfId="154"/>
    <cellStyle name="常规 5" xfId="156"/>
    <cellStyle name="常规 50" xfId="157"/>
    <cellStyle name="常规 51" xfId="158"/>
    <cellStyle name="常规 52" xfId="159"/>
    <cellStyle name="常规 53" xfId="160"/>
    <cellStyle name="常规 54" xfId="155"/>
    <cellStyle name="常规 55" xfId="161"/>
    <cellStyle name="常规 56" xfId="163"/>
    <cellStyle name="常规 57" xfId="165"/>
    <cellStyle name="常规 58" xfId="167"/>
    <cellStyle name="常规 59" xfId="169"/>
    <cellStyle name="常规 6" xfId="6"/>
    <cellStyle name="常规 60" xfId="162"/>
    <cellStyle name="常规 61" xfId="164"/>
    <cellStyle name="常规 62" xfId="166"/>
    <cellStyle name="常规 63" xfId="168"/>
    <cellStyle name="常规 64" xfId="170"/>
    <cellStyle name="常规 65" xfId="171"/>
    <cellStyle name="常规 66" xfId="173"/>
    <cellStyle name="常规 67" xfId="175"/>
    <cellStyle name="常规 68" xfId="177"/>
    <cellStyle name="常规 69" xfId="179"/>
    <cellStyle name="常规 7" xfId="181"/>
    <cellStyle name="常规 70" xfId="172"/>
    <cellStyle name="常规 71" xfId="174"/>
    <cellStyle name="常规 72" xfId="176"/>
    <cellStyle name="常规 73" xfId="178"/>
    <cellStyle name="常规 74" xfId="180"/>
    <cellStyle name="常规 75" xfId="182"/>
    <cellStyle name="常规 76" xfId="184"/>
    <cellStyle name="常规 77" xfId="186"/>
    <cellStyle name="常规 78" xfId="188"/>
    <cellStyle name="常规 79" xfId="190"/>
    <cellStyle name="常规 8" xfId="192"/>
    <cellStyle name="常规 80" xfId="183"/>
    <cellStyle name="常规 81" xfId="185"/>
    <cellStyle name="常规 82" xfId="187"/>
    <cellStyle name="常规 83" xfId="189"/>
    <cellStyle name="常规 84" xfId="191"/>
    <cellStyle name="常规 85" xfId="12"/>
    <cellStyle name="常规 86" xfId="193"/>
    <cellStyle name="常规 87" xfId="195"/>
    <cellStyle name="常规 88" xfId="197"/>
    <cellStyle name="常规 89" xfId="199"/>
    <cellStyle name="常规 9" xfId="201"/>
    <cellStyle name="常规 90" xfId="11"/>
    <cellStyle name="常规 91" xfId="194"/>
    <cellStyle name="常规 92" xfId="196"/>
    <cellStyle name="常规 93" xfId="198"/>
    <cellStyle name="常规 94" xfId="200"/>
    <cellStyle name="常规 95" xfId="202"/>
    <cellStyle name="常规 96" xfId="203"/>
    <cellStyle name="常规 97" xfId="204"/>
    <cellStyle name="常规 98" xfId="205"/>
    <cellStyle name="常规 99" xfId="206"/>
    <cellStyle name="常规_财字1号_5" xfId="207"/>
    <cellStyle name="常规_财字1号_6" xfId="208"/>
    <cellStyle name="常规_财字1号_8" xfId="209"/>
    <cellStyle name="常规_财字1号_9" xfId="210"/>
    <cellStyle name="千位分隔" xfId="4" builtinId="3"/>
  </cellStyles>
  <dxfs count="0"/>
  <tableStyles count="0" defaultTableStyle="TableStyleMedium9" defaultPivotStyle="PivotStyleLight16"/>
  <colors>
    <mruColors>
      <color rgb="FFFF0000"/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19050</xdr:rowOff>
    </xdr:from>
    <xdr:to>
      <xdr:col>2</xdr:col>
      <xdr:colOff>9525</xdr:colOff>
      <xdr:row>4</xdr:row>
      <xdr:rowOff>161925</xdr:rowOff>
    </xdr:to>
    <xdr:sp macro="" textlink="">
      <xdr:nvSpPr>
        <xdr:cNvPr id="2" name="直线 1"/>
        <xdr:cNvSpPr>
          <a:spLocks noChangeShapeType="1"/>
        </xdr:cNvSpPr>
      </xdr:nvSpPr>
      <xdr:spPr>
        <a:xfrm>
          <a:off x="266700" y="43815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49</xdr:row>
      <xdr:rowOff>19050</xdr:rowOff>
    </xdr:from>
    <xdr:to>
      <xdr:col>2</xdr:col>
      <xdr:colOff>9525</xdr:colOff>
      <xdr:row>51</xdr:row>
      <xdr:rowOff>171450</xdr:rowOff>
    </xdr:to>
    <xdr:sp macro="" textlink="">
      <xdr:nvSpPr>
        <xdr:cNvPr id="5" name="直线 4"/>
        <xdr:cNvSpPr>
          <a:spLocks noChangeShapeType="1"/>
        </xdr:cNvSpPr>
      </xdr:nvSpPr>
      <xdr:spPr>
        <a:xfrm>
          <a:off x="266700" y="8620125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96</xdr:row>
      <xdr:rowOff>19050</xdr:rowOff>
    </xdr:from>
    <xdr:to>
      <xdr:col>2</xdr:col>
      <xdr:colOff>9525</xdr:colOff>
      <xdr:row>98</xdr:row>
      <xdr:rowOff>171450</xdr:rowOff>
    </xdr:to>
    <xdr:sp macro="" textlink="">
      <xdr:nvSpPr>
        <xdr:cNvPr id="8" name="直线 7"/>
        <xdr:cNvSpPr>
          <a:spLocks noChangeShapeType="1"/>
        </xdr:cNvSpPr>
      </xdr:nvSpPr>
      <xdr:spPr>
        <a:xfrm>
          <a:off x="266700" y="16764000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143</xdr:row>
      <xdr:rowOff>19050</xdr:rowOff>
    </xdr:from>
    <xdr:to>
      <xdr:col>2</xdr:col>
      <xdr:colOff>9525</xdr:colOff>
      <xdr:row>145</xdr:row>
      <xdr:rowOff>171450</xdr:rowOff>
    </xdr:to>
    <xdr:sp macro="" textlink="">
      <xdr:nvSpPr>
        <xdr:cNvPr id="11" name="直线 10"/>
        <xdr:cNvSpPr>
          <a:spLocks noChangeShapeType="1"/>
        </xdr:cNvSpPr>
      </xdr:nvSpPr>
      <xdr:spPr>
        <a:xfrm>
          <a:off x="266700" y="24907875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190</xdr:row>
      <xdr:rowOff>19050</xdr:rowOff>
    </xdr:from>
    <xdr:to>
      <xdr:col>2</xdr:col>
      <xdr:colOff>9525</xdr:colOff>
      <xdr:row>192</xdr:row>
      <xdr:rowOff>171450</xdr:rowOff>
    </xdr:to>
    <xdr:sp macro="" textlink="">
      <xdr:nvSpPr>
        <xdr:cNvPr id="14" name="直线 13"/>
        <xdr:cNvSpPr>
          <a:spLocks noChangeShapeType="1"/>
        </xdr:cNvSpPr>
      </xdr:nvSpPr>
      <xdr:spPr>
        <a:xfrm>
          <a:off x="266700" y="33070800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237</xdr:row>
      <xdr:rowOff>19050</xdr:rowOff>
    </xdr:from>
    <xdr:to>
      <xdr:col>2</xdr:col>
      <xdr:colOff>9525</xdr:colOff>
      <xdr:row>239</xdr:row>
      <xdr:rowOff>171450</xdr:rowOff>
    </xdr:to>
    <xdr:sp macro="" textlink="">
      <xdr:nvSpPr>
        <xdr:cNvPr id="17" name="直线 16"/>
        <xdr:cNvSpPr>
          <a:spLocks noChangeShapeType="1"/>
        </xdr:cNvSpPr>
      </xdr:nvSpPr>
      <xdr:spPr>
        <a:xfrm>
          <a:off x="266700" y="41224200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284</xdr:row>
      <xdr:rowOff>19050</xdr:rowOff>
    </xdr:from>
    <xdr:to>
      <xdr:col>2</xdr:col>
      <xdr:colOff>9525</xdr:colOff>
      <xdr:row>286</xdr:row>
      <xdr:rowOff>171450</xdr:rowOff>
    </xdr:to>
    <xdr:sp macro="" textlink="">
      <xdr:nvSpPr>
        <xdr:cNvPr id="22" name="直线 17"/>
        <xdr:cNvSpPr>
          <a:spLocks noChangeShapeType="1"/>
        </xdr:cNvSpPr>
      </xdr:nvSpPr>
      <xdr:spPr>
        <a:xfrm>
          <a:off x="257175" y="49358550"/>
          <a:ext cx="136207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200025</xdr:colOff>
      <xdr:row>284</xdr:row>
      <xdr:rowOff>0</xdr:rowOff>
    </xdr:from>
    <xdr:to>
      <xdr:col>1</xdr:col>
      <xdr:colOff>1304925</xdr:colOff>
      <xdr:row>286</xdr:row>
      <xdr:rowOff>152400</xdr:rowOff>
    </xdr:to>
    <xdr:sp macro="" textlink="">
      <xdr:nvSpPr>
        <xdr:cNvPr id="23" name="直线 17"/>
        <xdr:cNvSpPr>
          <a:spLocks noChangeShapeType="1"/>
        </xdr:cNvSpPr>
      </xdr:nvSpPr>
      <xdr:spPr>
        <a:xfrm>
          <a:off x="200025" y="49339500"/>
          <a:ext cx="136207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19050</xdr:rowOff>
    </xdr:from>
    <xdr:to>
      <xdr:col>1</xdr:col>
      <xdr:colOff>838200</xdr:colOff>
      <xdr:row>6</xdr:row>
      <xdr:rowOff>0</xdr:rowOff>
    </xdr:to>
    <xdr:sp macro="" textlink="">
      <xdr:nvSpPr>
        <xdr:cNvPr id="2" name="Line 1"/>
        <xdr:cNvSpPr>
          <a:spLocks noChangeShapeType="1"/>
        </xdr:cNvSpPr>
      </xdr:nvSpPr>
      <xdr:spPr>
        <a:xfrm>
          <a:off x="685800" y="609600"/>
          <a:ext cx="83820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</xdr:row>
      <xdr:rowOff>19050</xdr:rowOff>
    </xdr:from>
    <xdr:to>
      <xdr:col>1</xdr:col>
      <xdr:colOff>838200</xdr:colOff>
      <xdr:row>6</xdr:row>
      <xdr:rowOff>0</xdr:rowOff>
    </xdr:to>
    <xdr:sp macro="" textlink="">
      <xdr:nvSpPr>
        <xdr:cNvPr id="3" name="Line 1"/>
        <xdr:cNvSpPr>
          <a:spLocks noChangeShapeType="1"/>
        </xdr:cNvSpPr>
      </xdr:nvSpPr>
      <xdr:spPr>
        <a:xfrm>
          <a:off x="685800" y="609600"/>
          <a:ext cx="83820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2" name="直线 1"/>
        <xdr:cNvSpPr>
          <a:spLocks noChangeShapeType="1"/>
        </xdr:cNvSpPr>
      </xdr:nvSpPr>
      <xdr:spPr>
        <a:xfrm>
          <a:off x="333375" y="5334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3" name="直线 13"/>
        <xdr:cNvSpPr>
          <a:spLocks noChangeShapeType="1"/>
        </xdr:cNvSpPr>
      </xdr:nvSpPr>
      <xdr:spPr>
        <a:xfrm>
          <a:off x="333375" y="392049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398</xdr:row>
      <xdr:rowOff>19050</xdr:rowOff>
    </xdr:from>
    <xdr:to>
      <xdr:col>2</xdr:col>
      <xdr:colOff>9525</xdr:colOff>
      <xdr:row>400</xdr:row>
      <xdr:rowOff>161925</xdr:rowOff>
    </xdr:to>
    <xdr:sp macro="" textlink="">
      <xdr:nvSpPr>
        <xdr:cNvPr id="21" name="直线 22"/>
        <xdr:cNvSpPr>
          <a:spLocks noChangeShapeType="1"/>
        </xdr:cNvSpPr>
      </xdr:nvSpPr>
      <xdr:spPr>
        <a:xfrm>
          <a:off x="333375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524</xdr:row>
      <xdr:rowOff>19050</xdr:rowOff>
    </xdr:from>
    <xdr:to>
      <xdr:col>2</xdr:col>
      <xdr:colOff>9525</xdr:colOff>
      <xdr:row>526</xdr:row>
      <xdr:rowOff>161925</xdr:rowOff>
    </xdr:to>
    <xdr:sp macro="" textlink="">
      <xdr:nvSpPr>
        <xdr:cNvPr id="26" name="直线 28"/>
        <xdr:cNvSpPr>
          <a:spLocks noChangeShapeType="1"/>
        </xdr:cNvSpPr>
      </xdr:nvSpPr>
      <xdr:spPr>
        <a:xfrm>
          <a:off x="333375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43" name="直线 87"/>
        <xdr:cNvSpPr>
          <a:spLocks noChangeShapeType="1"/>
        </xdr:cNvSpPr>
      </xdr:nvSpPr>
      <xdr:spPr>
        <a:xfrm>
          <a:off x="323850" y="392049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44" name="直线 88"/>
        <xdr:cNvSpPr>
          <a:spLocks noChangeShapeType="1"/>
        </xdr:cNvSpPr>
      </xdr:nvSpPr>
      <xdr:spPr>
        <a:xfrm>
          <a:off x="323850" y="3920490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61" name="直线 105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62" name="直线 106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63" name="直线 107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76" name="直线 120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77" name="直线 121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78" name="直线 122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79" name="直线 123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80" name="直线 124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152400</xdr:rowOff>
    </xdr:to>
    <xdr:sp macro="" textlink="">
      <xdr:nvSpPr>
        <xdr:cNvPr id="81" name="直线 125"/>
        <xdr:cNvSpPr>
          <a:spLocks noChangeShapeType="1"/>
        </xdr:cNvSpPr>
      </xdr:nvSpPr>
      <xdr:spPr>
        <a:xfrm>
          <a:off x="323850" y="92354400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82" name="直线 126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3" name="直线 1"/>
        <xdr:cNvSpPr>
          <a:spLocks noChangeShapeType="1"/>
        </xdr:cNvSpPr>
      </xdr:nvSpPr>
      <xdr:spPr>
        <a:xfrm>
          <a:off x="333375" y="5334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4" name="直线 13"/>
        <xdr:cNvSpPr>
          <a:spLocks noChangeShapeType="1"/>
        </xdr:cNvSpPr>
      </xdr:nvSpPr>
      <xdr:spPr>
        <a:xfrm>
          <a:off x="333375" y="392049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398</xdr:row>
      <xdr:rowOff>19050</xdr:rowOff>
    </xdr:from>
    <xdr:to>
      <xdr:col>2</xdr:col>
      <xdr:colOff>9525</xdr:colOff>
      <xdr:row>400</xdr:row>
      <xdr:rowOff>161925</xdr:rowOff>
    </xdr:to>
    <xdr:sp macro="" textlink="">
      <xdr:nvSpPr>
        <xdr:cNvPr id="5" name="直线 22"/>
        <xdr:cNvSpPr>
          <a:spLocks noChangeShapeType="1"/>
        </xdr:cNvSpPr>
      </xdr:nvSpPr>
      <xdr:spPr>
        <a:xfrm>
          <a:off x="333375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524</xdr:row>
      <xdr:rowOff>19050</xdr:rowOff>
    </xdr:from>
    <xdr:to>
      <xdr:col>2</xdr:col>
      <xdr:colOff>9525</xdr:colOff>
      <xdr:row>526</xdr:row>
      <xdr:rowOff>161925</xdr:rowOff>
    </xdr:to>
    <xdr:sp macro="" textlink="">
      <xdr:nvSpPr>
        <xdr:cNvPr id="6" name="直线 28"/>
        <xdr:cNvSpPr>
          <a:spLocks noChangeShapeType="1"/>
        </xdr:cNvSpPr>
      </xdr:nvSpPr>
      <xdr:spPr>
        <a:xfrm>
          <a:off x="333375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7" name="直线 87"/>
        <xdr:cNvSpPr>
          <a:spLocks noChangeShapeType="1"/>
        </xdr:cNvSpPr>
      </xdr:nvSpPr>
      <xdr:spPr>
        <a:xfrm>
          <a:off x="323850" y="392049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8" name="直线 88"/>
        <xdr:cNvSpPr>
          <a:spLocks noChangeShapeType="1"/>
        </xdr:cNvSpPr>
      </xdr:nvSpPr>
      <xdr:spPr>
        <a:xfrm>
          <a:off x="323850" y="3920490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9" name="直线 105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0" name="直线 106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1" name="直线 107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2" name="直线 120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4" name="直线 121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5" name="直线 122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6" name="直线 123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7" name="直线 124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152400</xdr:rowOff>
    </xdr:to>
    <xdr:sp macro="" textlink="">
      <xdr:nvSpPr>
        <xdr:cNvPr id="18" name="直线 125"/>
        <xdr:cNvSpPr>
          <a:spLocks noChangeShapeType="1"/>
        </xdr:cNvSpPr>
      </xdr:nvSpPr>
      <xdr:spPr>
        <a:xfrm>
          <a:off x="323850" y="92354400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9" name="直线 126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20" name="直线 1"/>
        <xdr:cNvSpPr>
          <a:spLocks noChangeShapeType="1"/>
        </xdr:cNvSpPr>
      </xdr:nvSpPr>
      <xdr:spPr>
        <a:xfrm>
          <a:off x="333375" y="5334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22" name="直线 13"/>
        <xdr:cNvSpPr>
          <a:spLocks noChangeShapeType="1"/>
        </xdr:cNvSpPr>
      </xdr:nvSpPr>
      <xdr:spPr>
        <a:xfrm>
          <a:off x="333375" y="392049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398</xdr:row>
      <xdr:rowOff>19050</xdr:rowOff>
    </xdr:from>
    <xdr:to>
      <xdr:col>2</xdr:col>
      <xdr:colOff>9525</xdr:colOff>
      <xdr:row>400</xdr:row>
      <xdr:rowOff>161925</xdr:rowOff>
    </xdr:to>
    <xdr:sp macro="" textlink="">
      <xdr:nvSpPr>
        <xdr:cNvPr id="23" name="直线 22"/>
        <xdr:cNvSpPr>
          <a:spLocks noChangeShapeType="1"/>
        </xdr:cNvSpPr>
      </xdr:nvSpPr>
      <xdr:spPr>
        <a:xfrm>
          <a:off x="333375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524</xdr:row>
      <xdr:rowOff>19050</xdr:rowOff>
    </xdr:from>
    <xdr:to>
      <xdr:col>2</xdr:col>
      <xdr:colOff>9525</xdr:colOff>
      <xdr:row>526</xdr:row>
      <xdr:rowOff>161925</xdr:rowOff>
    </xdr:to>
    <xdr:sp macro="" textlink="">
      <xdr:nvSpPr>
        <xdr:cNvPr id="24" name="直线 28"/>
        <xdr:cNvSpPr>
          <a:spLocks noChangeShapeType="1"/>
        </xdr:cNvSpPr>
      </xdr:nvSpPr>
      <xdr:spPr>
        <a:xfrm>
          <a:off x="333375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25" name="直线 87"/>
        <xdr:cNvSpPr>
          <a:spLocks noChangeShapeType="1"/>
        </xdr:cNvSpPr>
      </xdr:nvSpPr>
      <xdr:spPr>
        <a:xfrm>
          <a:off x="323850" y="392049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27" name="直线 88"/>
        <xdr:cNvSpPr>
          <a:spLocks noChangeShapeType="1"/>
        </xdr:cNvSpPr>
      </xdr:nvSpPr>
      <xdr:spPr>
        <a:xfrm>
          <a:off x="323850" y="3920490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28" name="直线 105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29" name="直线 106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30" name="直线 107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31" name="直线 120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32" name="直线 121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33" name="直线 122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34" name="直线 123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35" name="直线 124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152400</xdr:rowOff>
    </xdr:to>
    <xdr:sp macro="" textlink="">
      <xdr:nvSpPr>
        <xdr:cNvPr id="36" name="直线 125"/>
        <xdr:cNvSpPr>
          <a:spLocks noChangeShapeType="1"/>
        </xdr:cNvSpPr>
      </xdr:nvSpPr>
      <xdr:spPr>
        <a:xfrm>
          <a:off x="323850" y="92354400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37" name="直线 126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38" name="直线 1"/>
        <xdr:cNvSpPr>
          <a:spLocks noChangeShapeType="1"/>
        </xdr:cNvSpPr>
      </xdr:nvSpPr>
      <xdr:spPr>
        <a:xfrm>
          <a:off x="333375" y="5334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39" name="直线 13"/>
        <xdr:cNvSpPr>
          <a:spLocks noChangeShapeType="1"/>
        </xdr:cNvSpPr>
      </xdr:nvSpPr>
      <xdr:spPr>
        <a:xfrm>
          <a:off x="333375" y="392049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398</xdr:row>
      <xdr:rowOff>19050</xdr:rowOff>
    </xdr:from>
    <xdr:to>
      <xdr:col>2</xdr:col>
      <xdr:colOff>9525</xdr:colOff>
      <xdr:row>400</xdr:row>
      <xdr:rowOff>161925</xdr:rowOff>
    </xdr:to>
    <xdr:sp macro="" textlink="">
      <xdr:nvSpPr>
        <xdr:cNvPr id="40" name="直线 22"/>
        <xdr:cNvSpPr>
          <a:spLocks noChangeShapeType="1"/>
        </xdr:cNvSpPr>
      </xdr:nvSpPr>
      <xdr:spPr>
        <a:xfrm>
          <a:off x="333375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524</xdr:row>
      <xdr:rowOff>19050</xdr:rowOff>
    </xdr:from>
    <xdr:to>
      <xdr:col>2</xdr:col>
      <xdr:colOff>9525</xdr:colOff>
      <xdr:row>526</xdr:row>
      <xdr:rowOff>161925</xdr:rowOff>
    </xdr:to>
    <xdr:sp macro="" textlink="">
      <xdr:nvSpPr>
        <xdr:cNvPr id="41" name="直线 28"/>
        <xdr:cNvSpPr>
          <a:spLocks noChangeShapeType="1"/>
        </xdr:cNvSpPr>
      </xdr:nvSpPr>
      <xdr:spPr>
        <a:xfrm>
          <a:off x="333375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42" name="直线 87"/>
        <xdr:cNvSpPr>
          <a:spLocks noChangeShapeType="1"/>
        </xdr:cNvSpPr>
      </xdr:nvSpPr>
      <xdr:spPr>
        <a:xfrm>
          <a:off x="323850" y="392049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45" name="直线 88"/>
        <xdr:cNvSpPr>
          <a:spLocks noChangeShapeType="1"/>
        </xdr:cNvSpPr>
      </xdr:nvSpPr>
      <xdr:spPr>
        <a:xfrm>
          <a:off x="323850" y="3920490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46" name="直线 105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47" name="直线 106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48" name="直线 107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49" name="直线 120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50" name="直线 121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51" name="直线 122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52" name="直线 123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53" name="直线 124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152400</xdr:rowOff>
    </xdr:to>
    <xdr:sp macro="" textlink="">
      <xdr:nvSpPr>
        <xdr:cNvPr id="54" name="直线 125"/>
        <xdr:cNvSpPr>
          <a:spLocks noChangeShapeType="1"/>
        </xdr:cNvSpPr>
      </xdr:nvSpPr>
      <xdr:spPr>
        <a:xfrm>
          <a:off x="323850" y="92354400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55" name="直线 126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56" name="直线 1"/>
        <xdr:cNvSpPr>
          <a:spLocks noChangeShapeType="1"/>
        </xdr:cNvSpPr>
      </xdr:nvSpPr>
      <xdr:spPr>
        <a:xfrm>
          <a:off x="333375" y="5334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57" name="直线 13"/>
        <xdr:cNvSpPr>
          <a:spLocks noChangeShapeType="1"/>
        </xdr:cNvSpPr>
      </xdr:nvSpPr>
      <xdr:spPr>
        <a:xfrm>
          <a:off x="333375" y="392049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398</xdr:row>
      <xdr:rowOff>19050</xdr:rowOff>
    </xdr:from>
    <xdr:to>
      <xdr:col>2</xdr:col>
      <xdr:colOff>9525</xdr:colOff>
      <xdr:row>400</xdr:row>
      <xdr:rowOff>161925</xdr:rowOff>
    </xdr:to>
    <xdr:sp macro="" textlink="">
      <xdr:nvSpPr>
        <xdr:cNvPr id="58" name="直线 22"/>
        <xdr:cNvSpPr>
          <a:spLocks noChangeShapeType="1"/>
        </xdr:cNvSpPr>
      </xdr:nvSpPr>
      <xdr:spPr>
        <a:xfrm>
          <a:off x="333375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524</xdr:row>
      <xdr:rowOff>19050</xdr:rowOff>
    </xdr:from>
    <xdr:to>
      <xdr:col>2</xdr:col>
      <xdr:colOff>9525</xdr:colOff>
      <xdr:row>526</xdr:row>
      <xdr:rowOff>161925</xdr:rowOff>
    </xdr:to>
    <xdr:sp macro="" textlink="">
      <xdr:nvSpPr>
        <xdr:cNvPr id="59" name="直线 28"/>
        <xdr:cNvSpPr>
          <a:spLocks noChangeShapeType="1"/>
        </xdr:cNvSpPr>
      </xdr:nvSpPr>
      <xdr:spPr>
        <a:xfrm>
          <a:off x="333375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60" name="直线 87"/>
        <xdr:cNvSpPr>
          <a:spLocks noChangeShapeType="1"/>
        </xdr:cNvSpPr>
      </xdr:nvSpPr>
      <xdr:spPr>
        <a:xfrm>
          <a:off x="323850" y="392049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64" name="直线 88"/>
        <xdr:cNvSpPr>
          <a:spLocks noChangeShapeType="1"/>
        </xdr:cNvSpPr>
      </xdr:nvSpPr>
      <xdr:spPr>
        <a:xfrm>
          <a:off x="323850" y="3920490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65" name="直线 105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66" name="直线 106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67" name="直线 107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68" name="直线 120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69" name="直线 121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70" name="直线 122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71" name="直线 123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72" name="直线 124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152400</xdr:rowOff>
    </xdr:to>
    <xdr:sp macro="" textlink="">
      <xdr:nvSpPr>
        <xdr:cNvPr id="73" name="直线 125"/>
        <xdr:cNvSpPr>
          <a:spLocks noChangeShapeType="1"/>
        </xdr:cNvSpPr>
      </xdr:nvSpPr>
      <xdr:spPr>
        <a:xfrm>
          <a:off x="323850" y="92354400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74" name="直线 126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75" name="直线 1"/>
        <xdr:cNvSpPr>
          <a:spLocks noChangeShapeType="1"/>
        </xdr:cNvSpPr>
      </xdr:nvSpPr>
      <xdr:spPr>
        <a:xfrm>
          <a:off x="333375" y="5334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83" name="直线 13"/>
        <xdr:cNvSpPr>
          <a:spLocks noChangeShapeType="1"/>
        </xdr:cNvSpPr>
      </xdr:nvSpPr>
      <xdr:spPr>
        <a:xfrm>
          <a:off x="333375" y="392049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398</xdr:row>
      <xdr:rowOff>19050</xdr:rowOff>
    </xdr:from>
    <xdr:to>
      <xdr:col>2</xdr:col>
      <xdr:colOff>9525</xdr:colOff>
      <xdr:row>400</xdr:row>
      <xdr:rowOff>161925</xdr:rowOff>
    </xdr:to>
    <xdr:sp macro="" textlink="">
      <xdr:nvSpPr>
        <xdr:cNvPr id="84" name="直线 22"/>
        <xdr:cNvSpPr>
          <a:spLocks noChangeShapeType="1"/>
        </xdr:cNvSpPr>
      </xdr:nvSpPr>
      <xdr:spPr>
        <a:xfrm>
          <a:off x="333375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524</xdr:row>
      <xdr:rowOff>19050</xdr:rowOff>
    </xdr:from>
    <xdr:to>
      <xdr:col>2</xdr:col>
      <xdr:colOff>9525</xdr:colOff>
      <xdr:row>526</xdr:row>
      <xdr:rowOff>161925</xdr:rowOff>
    </xdr:to>
    <xdr:sp macro="" textlink="">
      <xdr:nvSpPr>
        <xdr:cNvPr id="85" name="直线 28"/>
        <xdr:cNvSpPr>
          <a:spLocks noChangeShapeType="1"/>
        </xdr:cNvSpPr>
      </xdr:nvSpPr>
      <xdr:spPr>
        <a:xfrm>
          <a:off x="333375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86" name="直线 87"/>
        <xdr:cNvSpPr>
          <a:spLocks noChangeShapeType="1"/>
        </xdr:cNvSpPr>
      </xdr:nvSpPr>
      <xdr:spPr>
        <a:xfrm>
          <a:off x="323850" y="39204900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87" name="直线 88"/>
        <xdr:cNvSpPr>
          <a:spLocks noChangeShapeType="1"/>
        </xdr:cNvSpPr>
      </xdr:nvSpPr>
      <xdr:spPr>
        <a:xfrm>
          <a:off x="323850" y="3920490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88" name="直线 105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89" name="直线 106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90" name="直线 107"/>
        <xdr:cNvSpPr>
          <a:spLocks noChangeShapeType="1"/>
        </xdr:cNvSpPr>
      </xdr:nvSpPr>
      <xdr:spPr>
        <a:xfrm>
          <a:off x="323850" y="703421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91" name="直线 120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92" name="直线 121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93" name="直线 122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94" name="直线 123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95" name="直线 124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152400</xdr:rowOff>
    </xdr:to>
    <xdr:sp macro="" textlink="">
      <xdr:nvSpPr>
        <xdr:cNvPr id="96" name="直线 125"/>
        <xdr:cNvSpPr>
          <a:spLocks noChangeShapeType="1"/>
        </xdr:cNvSpPr>
      </xdr:nvSpPr>
      <xdr:spPr>
        <a:xfrm>
          <a:off x="323850" y="92354400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97" name="直线 126"/>
        <xdr:cNvSpPr>
          <a:spLocks noChangeShapeType="1"/>
        </xdr:cNvSpPr>
      </xdr:nvSpPr>
      <xdr:spPr>
        <a:xfrm>
          <a:off x="323850" y="923544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341"/>
  <sheetViews>
    <sheetView workbookViewId="0">
      <pane xSplit="1" ySplit="5" topLeftCell="B309" activePane="bottomRight" state="frozen"/>
      <selection pane="topRight"/>
      <selection pane="bottomLeft"/>
      <selection pane="bottomRight" activeCell="K323" sqref="K323"/>
    </sheetView>
  </sheetViews>
  <sheetFormatPr defaultColWidth="9" defaultRowHeight="13.5"/>
  <cols>
    <col min="1" max="1" width="3.375" style="10" customWidth="1"/>
    <col min="2" max="2" width="17.75" style="10" customWidth="1"/>
    <col min="3" max="5" width="9.125" style="10" customWidth="1"/>
    <col min="6" max="6" width="10" style="185" customWidth="1"/>
    <col min="7" max="7" width="9.125" style="10" customWidth="1"/>
    <col min="8" max="8" width="11.5" style="10" customWidth="1"/>
    <col min="9" max="12" width="9.125" style="10" customWidth="1"/>
    <col min="13" max="13" width="10.625" style="10" customWidth="1"/>
    <col min="14" max="14" width="9.125" style="185" customWidth="1"/>
    <col min="15" max="16384" width="9" style="10"/>
  </cols>
  <sheetData>
    <row r="1" spans="1:14" s="70" customFormat="1" ht="18.75">
      <c r="A1" s="206" t="s">
        <v>103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</row>
    <row r="2" spans="1:14" s="70" customFormat="1" ht="14.25" thickBot="1">
      <c r="B2" s="72" t="s">
        <v>0</v>
      </c>
      <c r="C2" s="71"/>
      <c r="D2" s="71"/>
      <c r="F2" s="177"/>
      <c r="G2" s="86" t="s">
        <v>104</v>
      </c>
      <c r="H2" s="71"/>
      <c r="I2" s="71"/>
      <c r="J2" s="71"/>
      <c r="K2" s="71"/>
      <c r="L2" s="72" t="s">
        <v>1</v>
      </c>
      <c r="N2" s="200"/>
    </row>
    <row r="3" spans="1:14" s="70" customFormat="1">
      <c r="A3" s="210" t="s">
        <v>2</v>
      </c>
      <c r="B3" s="191" t="s">
        <v>3</v>
      </c>
      <c r="C3" s="207" t="s">
        <v>4</v>
      </c>
      <c r="D3" s="207"/>
      <c r="E3" s="207"/>
      <c r="F3" s="208"/>
      <c r="G3" s="207" t="s">
        <v>5</v>
      </c>
      <c r="H3" s="207"/>
      <c r="I3" s="207" t="s">
        <v>6</v>
      </c>
      <c r="J3" s="207"/>
      <c r="K3" s="207"/>
      <c r="L3" s="207"/>
      <c r="M3" s="207"/>
      <c r="N3" s="213" t="s">
        <v>7</v>
      </c>
    </row>
    <row r="4" spans="1:14" s="70" customFormat="1">
      <c r="A4" s="211"/>
      <c r="B4" s="71" t="s">
        <v>8</v>
      </c>
      <c r="C4" s="209" t="s">
        <v>9</v>
      </c>
      <c r="D4" s="209" t="s">
        <v>10</v>
      </c>
      <c r="E4" s="209" t="s">
        <v>11</v>
      </c>
      <c r="F4" s="178" t="s">
        <v>12</v>
      </c>
      <c r="G4" s="209" t="s">
        <v>13</v>
      </c>
      <c r="H4" s="209" t="s">
        <v>14</v>
      </c>
      <c r="I4" s="173" t="s">
        <v>13</v>
      </c>
      <c r="J4" s="209" t="s">
        <v>15</v>
      </c>
      <c r="K4" s="209"/>
      <c r="L4" s="209"/>
      <c r="M4" s="173" t="s">
        <v>12</v>
      </c>
      <c r="N4" s="214"/>
    </row>
    <row r="5" spans="1:14" s="70" customFormat="1">
      <c r="A5" s="211"/>
      <c r="B5" s="192" t="s">
        <v>16</v>
      </c>
      <c r="C5" s="209"/>
      <c r="D5" s="209"/>
      <c r="E5" s="209"/>
      <c r="F5" s="178" t="s">
        <v>17</v>
      </c>
      <c r="G5" s="209"/>
      <c r="H5" s="209"/>
      <c r="I5" s="41" t="s">
        <v>18</v>
      </c>
      <c r="J5" s="173" t="s">
        <v>9</v>
      </c>
      <c r="K5" s="173" t="s">
        <v>10</v>
      </c>
      <c r="L5" s="173" t="s">
        <v>11</v>
      </c>
      <c r="M5" s="173" t="s">
        <v>17</v>
      </c>
      <c r="N5" s="201" t="s">
        <v>17</v>
      </c>
    </row>
    <row r="6" spans="1:14" s="70" customFormat="1">
      <c r="A6" s="211"/>
      <c r="B6" s="173" t="s">
        <v>19</v>
      </c>
      <c r="C6" s="87">
        <v>2208.6799999999998</v>
      </c>
      <c r="D6" s="87">
        <v>16186.53</v>
      </c>
      <c r="E6" s="84">
        <v>20296.86</v>
      </c>
      <c r="F6" s="179">
        <f t="shared" ref="F6:F27" si="0">(D6-E6)/E6*100</f>
        <v>-20.251063464989162</v>
      </c>
      <c r="G6" s="85">
        <v>118605</v>
      </c>
      <c r="H6" s="85">
        <v>10835102.52</v>
      </c>
      <c r="I6" s="85">
        <v>17889</v>
      </c>
      <c r="J6" s="84">
        <v>1730.94</v>
      </c>
      <c r="K6" s="84">
        <v>11119.35</v>
      </c>
      <c r="L6" s="84">
        <v>9218.8799999999992</v>
      </c>
      <c r="M6" s="39">
        <f t="shared" ref="M6:M18" si="1">(K6-L6)/L6*100</f>
        <v>20.61497709049257</v>
      </c>
      <c r="N6" s="202">
        <f t="shared" ref="N6:N18" si="2">D6/D327*100</f>
        <v>36.079991650993293</v>
      </c>
    </row>
    <row r="7" spans="1:14" s="70" customFormat="1">
      <c r="A7" s="211"/>
      <c r="B7" s="173" t="s">
        <v>20</v>
      </c>
      <c r="C7" s="87">
        <v>510.52</v>
      </c>
      <c r="D7" s="87">
        <v>3841.53</v>
      </c>
      <c r="E7" s="85">
        <v>4678.8999999999996</v>
      </c>
      <c r="F7" s="179">
        <f t="shared" si="0"/>
        <v>-17.896727863386683</v>
      </c>
      <c r="G7" s="85">
        <v>58856</v>
      </c>
      <c r="H7" s="85">
        <v>1177486.6000000001</v>
      </c>
      <c r="I7" s="85">
        <v>8545</v>
      </c>
      <c r="J7" s="84">
        <v>705.52</v>
      </c>
      <c r="K7" s="84">
        <v>3981.87</v>
      </c>
      <c r="L7" s="84">
        <v>3044.78</v>
      </c>
      <c r="M7" s="39">
        <f t="shared" si="1"/>
        <v>30.776936264689063</v>
      </c>
      <c r="N7" s="202">
        <f t="shared" si="2"/>
        <v>39.889485466787242</v>
      </c>
    </row>
    <row r="8" spans="1:14" s="70" customFormat="1">
      <c r="A8" s="211"/>
      <c r="B8" s="173" t="s">
        <v>21</v>
      </c>
      <c r="C8" s="87">
        <v>102.8</v>
      </c>
      <c r="D8" s="87">
        <v>2008.98</v>
      </c>
      <c r="E8" s="85">
        <v>1178.97</v>
      </c>
      <c r="F8" s="179">
        <f t="shared" si="0"/>
        <v>70.401282475381052</v>
      </c>
      <c r="G8" s="85">
        <v>771</v>
      </c>
      <c r="H8" s="85">
        <v>1957608.66</v>
      </c>
      <c r="I8" s="85">
        <v>104</v>
      </c>
      <c r="J8" s="84">
        <v>26.56</v>
      </c>
      <c r="K8" s="84">
        <v>2321.02</v>
      </c>
      <c r="L8" s="84">
        <v>235.16</v>
      </c>
      <c r="M8" s="39">
        <f t="shared" si="1"/>
        <v>886.99608777002902</v>
      </c>
      <c r="N8" s="202">
        <f t="shared" si="2"/>
        <v>68.590805499588797</v>
      </c>
    </row>
    <row r="9" spans="1:14" s="70" customFormat="1">
      <c r="A9" s="211"/>
      <c r="B9" s="173" t="s">
        <v>22</v>
      </c>
      <c r="C9" s="87">
        <v>55.52</v>
      </c>
      <c r="D9" s="87">
        <v>391.89</v>
      </c>
      <c r="E9" s="85">
        <v>417.52</v>
      </c>
      <c r="F9" s="179">
        <f t="shared" si="0"/>
        <v>-6.1386280896723502</v>
      </c>
      <c r="G9" s="85">
        <v>29351</v>
      </c>
      <c r="H9" s="85">
        <v>570550.18999999994</v>
      </c>
      <c r="I9" s="85">
        <v>1852</v>
      </c>
      <c r="J9" s="84">
        <v>17.64</v>
      </c>
      <c r="K9" s="84">
        <v>234.7</v>
      </c>
      <c r="L9" s="84">
        <v>319.47000000000003</v>
      </c>
      <c r="M9" s="39">
        <f t="shared" si="1"/>
        <v>-26.534572886343017</v>
      </c>
      <c r="N9" s="202">
        <f t="shared" si="2"/>
        <v>47.712144941132188</v>
      </c>
    </row>
    <row r="10" spans="1:14" s="70" customFormat="1">
      <c r="A10" s="211"/>
      <c r="B10" s="173" t="s">
        <v>23</v>
      </c>
      <c r="C10" s="87">
        <v>9.32</v>
      </c>
      <c r="D10" s="87">
        <v>86.45</v>
      </c>
      <c r="E10" s="85">
        <v>101.2</v>
      </c>
      <c r="F10" s="179">
        <f t="shared" si="0"/>
        <v>-14.575098814229248</v>
      </c>
      <c r="G10" s="85">
        <v>4030</v>
      </c>
      <c r="H10" s="85">
        <v>49354.99</v>
      </c>
      <c r="I10" s="85">
        <v>17</v>
      </c>
      <c r="J10" s="84">
        <v>3.99</v>
      </c>
      <c r="K10" s="84">
        <v>19.600000000000001</v>
      </c>
      <c r="L10" s="84">
        <v>36.049999999999997</v>
      </c>
      <c r="M10" s="39">
        <f t="shared" si="1"/>
        <v>-45.631067961165037</v>
      </c>
      <c r="N10" s="202">
        <f t="shared" si="2"/>
        <v>40.25107432887701</v>
      </c>
    </row>
    <row r="11" spans="1:14" s="70" customFormat="1">
      <c r="A11" s="211"/>
      <c r="B11" s="173" t="s">
        <v>24</v>
      </c>
      <c r="C11" s="87">
        <v>143.53</v>
      </c>
      <c r="D11" s="87">
        <v>2326.37</v>
      </c>
      <c r="E11" s="85">
        <v>1900.5</v>
      </c>
      <c r="F11" s="179">
        <f t="shared" si="0"/>
        <v>22.408313601683762</v>
      </c>
      <c r="G11" s="85">
        <v>3456</v>
      </c>
      <c r="H11" s="85">
        <v>1663658.74</v>
      </c>
      <c r="I11" s="85">
        <v>549</v>
      </c>
      <c r="J11" s="84">
        <v>67.430000000000007</v>
      </c>
      <c r="K11" s="84">
        <v>994.34</v>
      </c>
      <c r="L11" s="84">
        <v>572.19000000000005</v>
      </c>
      <c r="M11" s="39">
        <f t="shared" si="1"/>
        <v>73.777940893759052</v>
      </c>
      <c r="N11" s="202">
        <f t="shared" si="2"/>
        <v>43.391056697705181</v>
      </c>
    </row>
    <row r="12" spans="1:14" s="70" customFormat="1">
      <c r="A12" s="211"/>
      <c r="B12" s="173" t="s">
        <v>25</v>
      </c>
      <c r="C12" s="87">
        <v>16.149999999999999</v>
      </c>
      <c r="D12" s="87">
        <v>6120.98</v>
      </c>
      <c r="E12" s="87">
        <v>6323.28</v>
      </c>
      <c r="F12" s="179">
        <f t="shared" si="0"/>
        <v>-3.1992889766070802</v>
      </c>
      <c r="G12" s="87">
        <v>2623</v>
      </c>
      <c r="H12" s="87">
        <v>251351.52</v>
      </c>
      <c r="I12" s="87">
        <v>3052</v>
      </c>
      <c r="J12" s="84">
        <v>771.35</v>
      </c>
      <c r="K12" s="84">
        <v>2144.59</v>
      </c>
      <c r="L12" s="84">
        <v>365.39</v>
      </c>
      <c r="M12" s="39">
        <f t="shared" si="1"/>
        <v>486.931771531788</v>
      </c>
      <c r="N12" s="202">
        <f t="shared" si="2"/>
        <v>46.123757006181826</v>
      </c>
    </row>
    <row r="13" spans="1:14" s="71" customFormat="1">
      <c r="A13" s="211"/>
      <c r="B13" s="173" t="s">
        <v>26</v>
      </c>
      <c r="C13" s="87">
        <v>192.32</v>
      </c>
      <c r="D13" s="87">
        <v>4533.04</v>
      </c>
      <c r="E13" s="85">
        <v>4656.51</v>
      </c>
      <c r="F13" s="179">
        <f t="shared" si="0"/>
        <v>-2.6515566379112308</v>
      </c>
      <c r="G13" s="85">
        <v>135634</v>
      </c>
      <c r="H13" s="85">
        <v>29929031.030000001</v>
      </c>
      <c r="I13" s="85">
        <v>28362</v>
      </c>
      <c r="J13" s="84">
        <v>244.34</v>
      </c>
      <c r="K13" s="84">
        <v>2655.48</v>
      </c>
      <c r="L13" s="84">
        <v>804.28</v>
      </c>
      <c r="M13" s="39">
        <f t="shared" si="1"/>
        <v>230.16859800069628</v>
      </c>
      <c r="N13" s="202">
        <f t="shared" si="2"/>
        <v>34.781123796064215</v>
      </c>
    </row>
    <row r="14" spans="1:14" s="71" customFormat="1">
      <c r="A14" s="211"/>
      <c r="B14" s="173" t="s">
        <v>27</v>
      </c>
      <c r="C14" s="87">
        <v>22.49</v>
      </c>
      <c r="D14" s="87">
        <v>15.75</v>
      </c>
      <c r="E14" s="85">
        <v>415.21</v>
      </c>
      <c r="F14" s="179">
        <f t="shared" si="0"/>
        <v>-96.206738758700411</v>
      </c>
      <c r="G14" s="85">
        <v>-28</v>
      </c>
      <c r="H14" s="85">
        <v>147666.28</v>
      </c>
      <c r="I14" s="85">
        <v>93</v>
      </c>
      <c r="J14" s="89">
        <v>30.81</v>
      </c>
      <c r="K14" s="84">
        <v>343.54</v>
      </c>
      <c r="L14" s="84">
        <v>657.95</v>
      </c>
      <c r="M14" s="39">
        <f t="shared" si="1"/>
        <v>-47.786305950300175</v>
      </c>
      <c r="N14" s="202">
        <f t="shared" si="2"/>
        <v>0.59155861718318337</v>
      </c>
    </row>
    <row r="15" spans="1:14" s="71" customFormat="1">
      <c r="A15" s="211"/>
      <c r="B15" s="18" t="s">
        <v>28</v>
      </c>
      <c r="C15" s="87">
        <v>0</v>
      </c>
      <c r="D15" s="87">
        <v>110.71</v>
      </c>
      <c r="E15" s="88">
        <v>49.72</v>
      </c>
      <c r="F15" s="179">
        <f t="shared" si="0"/>
        <v>122.66693483507642</v>
      </c>
      <c r="G15" s="88">
        <v>29</v>
      </c>
      <c r="H15" s="88">
        <v>26580.93</v>
      </c>
      <c r="I15" s="88">
        <v>1</v>
      </c>
      <c r="J15" s="89">
        <v>0</v>
      </c>
      <c r="K15" s="84">
        <v>3.68</v>
      </c>
      <c r="L15" s="84">
        <v>0</v>
      </c>
      <c r="M15" s="39"/>
      <c r="N15" s="202">
        <f t="shared" si="2"/>
        <v>69.148744971514958</v>
      </c>
    </row>
    <row r="16" spans="1:14" s="71" customFormat="1">
      <c r="A16" s="211"/>
      <c r="B16" s="18" t="s">
        <v>29</v>
      </c>
      <c r="C16" s="87">
        <v>11.38</v>
      </c>
      <c r="D16" s="87">
        <v>35.17</v>
      </c>
      <c r="E16" s="88">
        <v>8.6199999999999992</v>
      </c>
      <c r="F16" s="179">
        <f t="shared" si="0"/>
        <v>308.00464037122975</v>
      </c>
      <c r="G16" s="88">
        <v>11</v>
      </c>
      <c r="H16" s="88">
        <v>14786.35</v>
      </c>
      <c r="I16" s="88">
        <v>0</v>
      </c>
      <c r="J16" s="89">
        <v>0</v>
      </c>
      <c r="K16" s="84">
        <v>0</v>
      </c>
      <c r="L16" s="84">
        <v>0</v>
      </c>
      <c r="M16" s="39" t="e">
        <f>(K16-L16)/L16*100</f>
        <v>#DIV/0!</v>
      </c>
      <c r="N16" s="202">
        <f t="shared" si="2"/>
        <v>37.449470633577533</v>
      </c>
    </row>
    <row r="17" spans="1:14" s="71" customFormat="1">
      <c r="A17" s="211"/>
      <c r="B17" s="18" t="s">
        <v>30</v>
      </c>
      <c r="C17" s="87">
        <v>11.11</v>
      </c>
      <c r="D17" s="87">
        <v>-130.13</v>
      </c>
      <c r="E17" s="88">
        <v>356.87</v>
      </c>
      <c r="F17" s="179">
        <f t="shared" si="0"/>
        <v>-136.46425869364194</v>
      </c>
      <c r="G17" s="88">
        <v>-68</v>
      </c>
      <c r="H17" s="88">
        <v>106299</v>
      </c>
      <c r="I17" s="88">
        <v>92</v>
      </c>
      <c r="J17" s="89">
        <v>30.81</v>
      </c>
      <c r="K17" s="84">
        <v>339.86</v>
      </c>
      <c r="L17" s="84">
        <v>657.95</v>
      </c>
      <c r="M17" s="39">
        <f t="shared" si="1"/>
        <v>-48.34561896800669</v>
      </c>
      <c r="N17" s="202">
        <f t="shared" si="2"/>
        <v>-5.5601195966821582</v>
      </c>
    </row>
    <row r="18" spans="1:14" s="71" customFormat="1" ht="14.25" thickBot="1">
      <c r="A18" s="212"/>
      <c r="B18" s="19" t="s">
        <v>31</v>
      </c>
      <c r="C18" s="20">
        <f>C6+C8+C9+C10+C11+C12+C13+C14</f>
        <v>2750.8100000000004</v>
      </c>
      <c r="D18" s="20">
        <f t="shared" ref="D18:L18" si="3">D6+D8+D9+D10+D11+D12+D13+D14</f>
        <v>31669.99</v>
      </c>
      <c r="E18" s="20">
        <f t="shared" si="3"/>
        <v>35290.050000000003</v>
      </c>
      <c r="F18" s="180">
        <f t="shared" si="0"/>
        <v>-10.258018903345279</v>
      </c>
      <c r="G18" s="20">
        <f t="shared" si="3"/>
        <v>294442</v>
      </c>
      <c r="H18" s="20">
        <f t="shared" si="3"/>
        <v>45404323.93</v>
      </c>
      <c r="I18" s="20">
        <f t="shared" si="3"/>
        <v>51918</v>
      </c>
      <c r="J18" s="20">
        <f t="shared" si="3"/>
        <v>2893.0600000000004</v>
      </c>
      <c r="K18" s="20">
        <f t="shared" si="3"/>
        <v>19832.620000000003</v>
      </c>
      <c r="L18" s="20">
        <f t="shared" si="3"/>
        <v>12209.369999999999</v>
      </c>
      <c r="M18" s="20">
        <f t="shared" si="1"/>
        <v>62.437701535787717</v>
      </c>
      <c r="N18" s="203">
        <f t="shared" si="2"/>
        <v>38.085190006871933</v>
      </c>
    </row>
    <row r="19" spans="1:14" s="70" customFormat="1" ht="14.25" thickTop="1">
      <c r="A19" s="224" t="s">
        <v>32</v>
      </c>
      <c r="B19" s="22" t="s">
        <v>19</v>
      </c>
      <c r="C19" s="25">
        <v>770.53524800000002</v>
      </c>
      <c r="D19" s="25">
        <v>5679.3614799999996</v>
      </c>
      <c r="E19" s="24">
        <v>6275.6</v>
      </c>
      <c r="F19" s="181">
        <f t="shared" si="0"/>
        <v>-9.500900631015373</v>
      </c>
      <c r="G19" s="24">
        <v>30389</v>
      </c>
      <c r="H19" s="24">
        <v>3484763.853232</v>
      </c>
      <c r="I19" s="24">
        <v>3607</v>
      </c>
      <c r="J19" s="24">
        <v>475.42568300000102</v>
      </c>
      <c r="K19" s="24">
        <v>3383.292727</v>
      </c>
      <c r="L19" s="26">
        <v>2605.77</v>
      </c>
      <c r="M19" s="125">
        <f t="shared" ref="M19:M31" si="4">(K19-L19)/L19*100</f>
        <v>29.838501748043768</v>
      </c>
      <c r="N19" s="204">
        <f t="shared" ref="N19:N27" si="5">D19/D327*100</f>
        <v>12.65937262534792</v>
      </c>
    </row>
    <row r="20" spans="1:14" s="70" customFormat="1">
      <c r="A20" s="211"/>
      <c r="B20" s="173" t="s">
        <v>20</v>
      </c>
      <c r="C20" s="25">
        <v>110.324073</v>
      </c>
      <c r="D20" s="25">
        <v>968.19305899999995</v>
      </c>
      <c r="E20" s="24">
        <v>1235.3900000000001</v>
      </c>
      <c r="F20" s="179">
        <f t="shared" si="0"/>
        <v>-21.628549769708361</v>
      </c>
      <c r="G20" s="24">
        <v>7385</v>
      </c>
      <c r="H20" s="24">
        <v>147323.4</v>
      </c>
      <c r="I20" s="24">
        <v>1371</v>
      </c>
      <c r="J20" s="24">
        <v>143.08889199999999</v>
      </c>
      <c r="K20" s="24">
        <v>911.75748599999997</v>
      </c>
      <c r="L20" s="26">
        <v>857.62</v>
      </c>
      <c r="M20" s="39">
        <f t="shared" si="4"/>
        <v>6.3125260604929885</v>
      </c>
      <c r="N20" s="202">
        <f t="shared" si="5"/>
        <v>10.053474255316184</v>
      </c>
    </row>
    <row r="21" spans="1:14" s="70" customFormat="1">
      <c r="A21" s="211"/>
      <c r="B21" s="173" t="s">
        <v>21</v>
      </c>
      <c r="C21" s="25">
        <v>22.812588999999999</v>
      </c>
      <c r="D21" s="25">
        <v>79.770999000000003</v>
      </c>
      <c r="E21" s="24">
        <v>84.14</v>
      </c>
      <c r="F21" s="179">
        <f t="shared" si="0"/>
        <v>-5.1925374376039901</v>
      </c>
      <c r="G21" s="24">
        <v>83</v>
      </c>
      <c r="H21" s="24">
        <v>133551.25769500001</v>
      </c>
      <c r="I21" s="24">
        <v>8</v>
      </c>
      <c r="J21" s="24"/>
      <c r="K21" s="24">
        <v>21.219529999999999</v>
      </c>
      <c r="L21" s="26">
        <v>5.68</v>
      </c>
      <c r="M21" s="39">
        <f t="shared" si="4"/>
        <v>273.58327464788732</v>
      </c>
      <c r="N21" s="202">
        <f t="shared" si="5"/>
        <v>2.7235497998570879</v>
      </c>
    </row>
    <row r="22" spans="1:14" s="70" customFormat="1">
      <c r="A22" s="211"/>
      <c r="B22" s="173" t="s">
        <v>22</v>
      </c>
      <c r="C22" s="25">
        <v>60.867466999999998</v>
      </c>
      <c r="D22" s="25">
        <v>99.282539999999997</v>
      </c>
      <c r="E22" s="24">
        <v>46.02</v>
      </c>
      <c r="F22" s="179">
        <f t="shared" si="0"/>
        <v>115.73780964797913</v>
      </c>
      <c r="G22" s="24">
        <v>3409</v>
      </c>
      <c r="H22" s="24">
        <v>638250.82849999995</v>
      </c>
      <c r="I22" s="24">
        <v>79</v>
      </c>
      <c r="J22" s="24">
        <v>1.252251</v>
      </c>
      <c r="K22" s="24">
        <v>20.754106</v>
      </c>
      <c r="L22" s="26">
        <v>5.1100000000000003</v>
      </c>
      <c r="M22" s="39">
        <f t="shared" si="4"/>
        <v>306.14688845401173</v>
      </c>
      <c r="N22" s="202">
        <f t="shared" si="5"/>
        <v>12.087532059005728</v>
      </c>
    </row>
    <row r="23" spans="1:14" s="70" customFormat="1">
      <c r="A23" s="211"/>
      <c r="B23" s="173" t="s">
        <v>23</v>
      </c>
      <c r="C23" s="25"/>
      <c r="D23" s="25">
        <v>12.377565000000001</v>
      </c>
      <c r="E23" s="24">
        <v>7.03</v>
      </c>
      <c r="F23" s="179">
        <f t="shared" si="0"/>
        <v>76.067780938833579</v>
      </c>
      <c r="G23" s="24">
        <v>713</v>
      </c>
      <c r="H23" s="24">
        <v>27184.2</v>
      </c>
      <c r="I23" s="24">
        <v>1</v>
      </c>
      <c r="J23" s="24"/>
      <c r="K23" s="24"/>
      <c r="L23" s="26"/>
      <c r="M23" s="39" t="e">
        <f t="shared" si="4"/>
        <v>#DIV/0!</v>
      </c>
      <c r="N23" s="202">
        <f t="shared" si="5"/>
        <v>5.7629877249914001</v>
      </c>
    </row>
    <row r="24" spans="1:14" s="70" customFormat="1">
      <c r="A24" s="211"/>
      <c r="B24" s="173" t="s">
        <v>24</v>
      </c>
      <c r="C24" s="25">
        <v>47.041265000000003</v>
      </c>
      <c r="D24" s="25">
        <v>269.583752</v>
      </c>
      <c r="E24" s="24">
        <v>191.34</v>
      </c>
      <c r="F24" s="179">
        <f t="shared" si="0"/>
        <v>40.892522211769624</v>
      </c>
      <c r="G24" s="24">
        <v>370</v>
      </c>
      <c r="H24" s="24">
        <v>614522.03270500002</v>
      </c>
      <c r="I24" s="24">
        <v>74</v>
      </c>
      <c r="J24" s="24">
        <v>0.62728900000000498</v>
      </c>
      <c r="K24" s="24">
        <v>52.789358</v>
      </c>
      <c r="L24" s="26">
        <v>45.93</v>
      </c>
      <c r="M24" s="39">
        <f t="shared" si="4"/>
        <v>14.934374047463534</v>
      </c>
      <c r="N24" s="202">
        <f t="shared" si="5"/>
        <v>5.0282301903016693</v>
      </c>
    </row>
    <row r="25" spans="1:14" s="70" customFormat="1">
      <c r="A25" s="211"/>
      <c r="B25" s="173" t="s">
        <v>25</v>
      </c>
      <c r="C25" s="24">
        <v>245.60536300000001</v>
      </c>
      <c r="D25" s="24">
        <v>815.03764699999999</v>
      </c>
      <c r="E25" s="24">
        <v>307.2</v>
      </c>
      <c r="F25" s="179">
        <f t="shared" si="0"/>
        <v>165.31173404947916</v>
      </c>
      <c r="G25" s="26">
        <v>804</v>
      </c>
      <c r="H25" s="26">
        <v>61452.290739999997</v>
      </c>
      <c r="I25" s="26">
        <v>3</v>
      </c>
      <c r="J25" s="26"/>
      <c r="K25" s="26">
        <v>11.548875000000001</v>
      </c>
      <c r="L25" s="26"/>
      <c r="M25" s="39"/>
      <c r="N25" s="202">
        <f t="shared" si="5"/>
        <v>6.1415979763237596</v>
      </c>
    </row>
    <row r="26" spans="1:14" s="71" customFormat="1">
      <c r="A26" s="211"/>
      <c r="B26" s="173" t="s">
        <v>26</v>
      </c>
      <c r="C26" s="24">
        <v>401.41</v>
      </c>
      <c r="D26" s="24">
        <v>5634.8</v>
      </c>
      <c r="E26" s="24">
        <v>4904.76</v>
      </c>
      <c r="F26" s="179">
        <f t="shared" si="0"/>
        <v>14.884316459928721</v>
      </c>
      <c r="G26" s="24">
        <v>88467</v>
      </c>
      <c r="H26" s="24">
        <v>24454056.059</v>
      </c>
      <c r="I26" s="24">
        <v>5302</v>
      </c>
      <c r="J26" s="24">
        <v>139.12349699999999</v>
      </c>
      <c r="K26" s="24">
        <v>1729.208267</v>
      </c>
      <c r="L26" s="26">
        <v>147.83000000000001</v>
      </c>
      <c r="M26" s="39">
        <f t="shared" si="4"/>
        <v>1069.7275701819658</v>
      </c>
      <c r="N26" s="202">
        <f t="shared" si="5"/>
        <v>43.234711444430808</v>
      </c>
    </row>
    <row r="27" spans="1:14" s="71" customFormat="1">
      <c r="A27" s="211"/>
      <c r="B27" s="173" t="s">
        <v>27</v>
      </c>
      <c r="C27" s="156">
        <v>4.943397</v>
      </c>
      <c r="D27" s="156">
        <v>10.47</v>
      </c>
      <c r="E27" s="24">
        <v>8.61</v>
      </c>
      <c r="F27" s="179">
        <f t="shared" si="0"/>
        <v>21.602787456446009</v>
      </c>
      <c r="G27" s="24">
        <v>11</v>
      </c>
      <c r="H27" s="24">
        <v>1695.47</v>
      </c>
      <c r="I27" s="24"/>
      <c r="J27" s="24"/>
      <c r="K27" s="24"/>
      <c r="L27" s="24"/>
      <c r="M27" s="39"/>
      <c r="N27" s="202">
        <f t="shared" si="5"/>
        <v>0.39324563313701144</v>
      </c>
    </row>
    <row r="28" spans="1:14" s="71" customFormat="1">
      <c r="A28" s="211"/>
      <c r="B28" s="18" t="s">
        <v>28</v>
      </c>
      <c r="C28" s="48">
        <v>4.943397</v>
      </c>
      <c r="D28" s="48">
        <v>6.9773589999999999</v>
      </c>
      <c r="E28" s="48">
        <v>1.1299999999999999</v>
      </c>
      <c r="F28" s="179"/>
      <c r="G28" s="48">
        <v>5</v>
      </c>
      <c r="H28" s="48">
        <v>339.8</v>
      </c>
      <c r="I28" s="48"/>
      <c r="J28" s="48"/>
      <c r="K28" s="48"/>
      <c r="L28" s="48"/>
      <c r="M28" s="39"/>
      <c r="N28" s="202"/>
    </row>
    <row r="29" spans="1:14" s="71" customFormat="1">
      <c r="A29" s="211"/>
      <c r="B29" s="18" t="s">
        <v>29</v>
      </c>
      <c r="C29" s="48"/>
      <c r="D29" s="48">
        <v>2.0721099999999999</v>
      </c>
      <c r="E29" s="48">
        <v>4.03</v>
      </c>
      <c r="F29" s="179">
        <f>(D29-E29)/E29*100</f>
        <v>-48.582878411910677</v>
      </c>
      <c r="G29" s="48">
        <v>3</v>
      </c>
      <c r="H29" s="48">
        <v>1270.1795990000001</v>
      </c>
      <c r="I29" s="48"/>
      <c r="J29" s="48"/>
      <c r="K29" s="48"/>
      <c r="L29" s="48"/>
      <c r="M29" s="39"/>
      <c r="N29" s="202">
        <f>D29/D337*100</f>
        <v>2.2064095136349828</v>
      </c>
    </row>
    <row r="30" spans="1:14" s="71" customFormat="1">
      <c r="A30" s="211"/>
      <c r="B30" s="18" t="s">
        <v>30</v>
      </c>
      <c r="C30" s="156"/>
      <c r="D30" s="156">
        <v>1.424821068</v>
      </c>
      <c r="E30" s="48">
        <v>3.45</v>
      </c>
      <c r="F30" s="179"/>
      <c r="G30" s="48">
        <v>3</v>
      </c>
      <c r="H30" s="24">
        <v>85.489264000000006</v>
      </c>
      <c r="I30" s="48"/>
      <c r="J30" s="48"/>
      <c r="K30" s="48"/>
      <c r="L30" s="48"/>
      <c r="M30" s="39"/>
      <c r="N30" s="202">
        <f>D30/D338*100</f>
        <v>6.0878932928244069E-2</v>
      </c>
    </row>
    <row r="31" spans="1:14" s="71" customFormat="1" ht="14.25" thickBot="1">
      <c r="A31" s="212"/>
      <c r="B31" s="19" t="s">
        <v>31</v>
      </c>
      <c r="C31" s="20">
        <f>C19+C21+C22+C23+C24+C25+C26+C27</f>
        <v>1553.2153290000001</v>
      </c>
      <c r="D31" s="20">
        <f>D19+D21+D22+D23+D24+D25+D26+D27</f>
        <v>12600.683982999999</v>
      </c>
      <c r="E31" s="20">
        <f>E19+E21+E22+E23+E24+E25+E26+E27</f>
        <v>11824.7</v>
      </c>
      <c r="F31" s="180">
        <f t="shared" ref="F31:F37" si="6">(D31-E31)/E31*100</f>
        <v>6.5623989022977174</v>
      </c>
      <c r="G31" s="20">
        <f t="shared" ref="G31:L31" si="7">G19+G21+G22+G23+G24+G25+G26+G27</f>
        <v>124246</v>
      </c>
      <c r="H31" s="20">
        <f t="shared" si="7"/>
        <v>29415475.991871998</v>
      </c>
      <c r="I31" s="20">
        <f t="shared" si="7"/>
        <v>9074</v>
      </c>
      <c r="J31" s="20">
        <f t="shared" si="7"/>
        <v>616.42872000000102</v>
      </c>
      <c r="K31" s="20">
        <f t="shared" si="7"/>
        <v>5218.8128629999992</v>
      </c>
      <c r="L31" s="20">
        <f t="shared" si="7"/>
        <v>2810.3199999999997</v>
      </c>
      <c r="M31" s="20">
        <f t="shared" si="4"/>
        <v>85.70173015884312</v>
      </c>
      <c r="N31" s="203">
        <f>D31/D339*100</f>
        <v>15.153128994013032</v>
      </c>
    </row>
    <row r="32" spans="1:14" s="70" customFormat="1" ht="14.25" thickTop="1">
      <c r="A32" s="224" t="s">
        <v>33</v>
      </c>
      <c r="B32" s="173" t="s">
        <v>19</v>
      </c>
      <c r="C32" s="112">
        <v>1427.0844179999985</v>
      </c>
      <c r="D32" s="112">
        <v>10760.981546999999</v>
      </c>
      <c r="E32" s="104">
        <v>12140.933713</v>
      </c>
      <c r="F32" s="32">
        <f t="shared" si="6"/>
        <v>-11.366112348693628</v>
      </c>
      <c r="G32" s="85">
        <v>73704</v>
      </c>
      <c r="H32" s="112">
        <v>8021805.4884000001</v>
      </c>
      <c r="I32" s="85">
        <v>8476</v>
      </c>
      <c r="J32" s="112">
        <v>1080.3345459999991</v>
      </c>
      <c r="K32" s="112">
        <v>6825.4937049999999</v>
      </c>
      <c r="L32" s="112">
        <v>7017.2560739999999</v>
      </c>
      <c r="M32" s="39">
        <f t="shared" ref="M32:M40" si="8">(K32-L32)/L32*100</f>
        <v>-2.7327258258467833</v>
      </c>
      <c r="N32" s="202">
        <f t="shared" ref="N32:N37" si="9">D32/D327*100</f>
        <v>23.986371654224399</v>
      </c>
    </row>
    <row r="33" spans="1:14" s="70" customFormat="1">
      <c r="A33" s="211"/>
      <c r="B33" s="173" t="s">
        <v>20</v>
      </c>
      <c r="C33" s="112">
        <v>244.36511300000029</v>
      </c>
      <c r="D33" s="112">
        <v>2407.3668010000001</v>
      </c>
      <c r="E33" s="104">
        <v>1918.4808539999999</v>
      </c>
      <c r="F33" s="32">
        <f t="shared" si="6"/>
        <v>25.482972424805872</v>
      </c>
      <c r="G33" s="85">
        <v>27317</v>
      </c>
      <c r="H33" s="112">
        <v>546184</v>
      </c>
      <c r="I33" s="85">
        <v>3276</v>
      </c>
      <c r="J33" s="112">
        <v>379.3408529999997</v>
      </c>
      <c r="K33" s="112">
        <v>1782.1059329999998</v>
      </c>
      <c r="L33" s="112">
        <v>2094.4060100000002</v>
      </c>
      <c r="M33" s="39">
        <f t="shared" si="8"/>
        <v>-14.911152637496505</v>
      </c>
      <c r="N33" s="202">
        <f t="shared" si="9"/>
        <v>24.99749397290028</v>
      </c>
    </row>
    <row r="34" spans="1:14" s="70" customFormat="1">
      <c r="A34" s="211"/>
      <c r="B34" s="173" t="s">
        <v>21</v>
      </c>
      <c r="C34" s="112">
        <v>24.187375000000003</v>
      </c>
      <c r="D34" s="112">
        <v>164.815235</v>
      </c>
      <c r="E34" s="104">
        <v>151.463954</v>
      </c>
      <c r="F34" s="32">
        <f t="shared" si="6"/>
        <v>8.8148240207699846</v>
      </c>
      <c r="G34" s="85">
        <v>226</v>
      </c>
      <c r="H34" s="112">
        <v>360059.27250000002</v>
      </c>
      <c r="I34" s="85">
        <v>113</v>
      </c>
      <c r="J34" s="112">
        <v>0.18754499999999652</v>
      </c>
      <c r="K34" s="112">
        <v>21.725026999999997</v>
      </c>
      <c r="L34" s="112">
        <v>9.0212430000000001</v>
      </c>
      <c r="M34" s="39">
        <f t="shared" si="8"/>
        <v>140.82077159433567</v>
      </c>
      <c r="N34" s="202">
        <f t="shared" si="9"/>
        <v>5.6271390094744698</v>
      </c>
    </row>
    <row r="35" spans="1:14" s="70" customFormat="1">
      <c r="A35" s="211"/>
      <c r="B35" s="173" t="s">
        <v>22</v>
      </c>
      <c r="C35" s="112">
        <v>0.99528699999999759</v>
      </c>
      <c r="D35" s="112">
        <v>64.695999999999998</v>
      </c>
      <c r="E35" s="104">
        <v>67.678034999999994</v>
      </c>
      <c r="F35" s="32">
        <f t="shared" si="6"/>
        <v>-4.4062080112107225</v>
      </c>
      <c r="G35" s="85">
        <v>5671</v>
      </c>
      <c r="H35" s="112">
        <v>448503.01</v>
      </c>
      <c r="I35" s="85">
        <v>611</v>
      </c>
      <c r="J35" s="112">
        <v>2.2613120000000002</v>
      </c>
      <c r="K35" s="112">
        <v>24.304732999999999</v>
      </c>
      <c r="L35" s="112">
        <v>10.470696</v>
      </c>
      <c r="M35" s="39">
        <f t="shared" si="8"/>
        <v>132.12146546896213</v>
      </c>
      <c r="N35" s="202">
        <f t="shared" si="9"/>
        <v>7.8766616374785992</v>
      </c>
    </row>
    <row r="36" spans="1:14" s="70" customFormat="1">
      <c r="A36" s="211"/>
      <c r="B36" s="173" t="s">
        <v>23</v>
      </c>
      <c r="C36" s="112">
        <v>2.1693560000000005</v>
      </c>
      <c r="D36" s="112">
        <v>47.863252000000003</v>
      </c>
      <c r="E36" s="104">
        <v>26.067302999999999</v>
      </c>
      <c r="F36" s="32">
        <f t="shared" si="6"/>
        <v>83.614131465767699</v>
      </c>
      <c r="G36" s="85">
        <v>1276</v>
      </c>
      <c r="H36" s="112">
        <v>112090.50794400001</v>
      </c>
      <c r="I36" s="85">
        <v>4</v>
      </c>
      <c r="J36" s="112">
        <v>0.25764399999999998</v>
      </c>
      <c r="K36" s="112">
        <v>6.4990170000000003</v>
      </c>
      <c r="L36" s="112">
        <v>3.3403209999999999</v>
      </c>
      <c r="M36" s="39">
        <f t="shared" si="8"/>
        <v>94.562648320326119</v>
      </c>
      <c r="N36" s="202">
        <f t="shared" si="9"/>
        <v>22.28510484527208</v>
      </c>
    </row>
    <row r="37" spans="1:14" s="70" customFormat="1">
      <c r="A37" s="211"/>
      <c r="B37" s="173" t="s">
        <v>24</v>
      </c>
      <c r="C37" s="112">
        <v>94.127364000000057</v>
      </c>
      <c r="D37" s="112">
        <v>710.61909900000001</v>
      </c>
      <c r="E37" s="104">
        <v>483.22222199999999</v>
      </c>
      <c r="F37" s="32">
        <f t="shared" si="6"/>
        <v>47.058447779746359</v>
      </c>
      <c r="G37" s="85">
        <v>2908</v>
      </c>
      <c r="H37" s="112">
        <v>614793.87569999998</v>
      </c>
      <c r="I37" s="85">
        <v>102</v>
      </c>
      <c r="J37" s="112">
        <v>10.401481000000018</v>
      </c>
      <c r="K37" s="112">
        <v>212.47811200000001</v>
      </c>
      <c r="L37" s="112">
        <v>184.71033500000001</v>
      </c>
      <c r="M37" s="39">
        <f t="shared" si="8"/>
        <v>15.033147441370831</v>
      </c>
      <c r="N37" s="202">
        <f t="shared" si="9"/>
        <v>13.254346305695645</v>
      </c>
    </row>
    <row r="38" spans="1:14" s="70" customFormat="1">
      <c r="A38" s="211"/>
      <c r="B38" s="173" t="s">
        <v>25</v>
      </c>
      <c r="C38" s="112">
        <v>75.459999999999994</v>
      </c>
      <c r="D38" s="112">
        <v>75.459999999999994</v>
      </c>
      <c r="E38" s="104">
        <v>0</v>
      </c>
      <c r="F38" s="32"/>
      <c r="G38" s="87">
        <v>51</v>
      </c>
      <c r="H38" s="112">
        <v>1252.7139</v>
      </c>
      <c r="I38" s="87">
        <v>0</v>
      </c>
      <c r="J38" s="112">
        <v>0</v>
      </c>
      <c r="K38" s="112">
        <v>0</v>
      </c>
      <c r="L38" s="112">
        <v>0</v>
      </c>
      <c r="M38" s="39"/>
      <c r="N38" s="202"/>
    </row>
    <row r="39" spans="1:14" s="71" customFormat="1">
      <c r="A39" s="211"/>
      <c r="B39" s="173" t="s">
        <v>26</v>
      </c>
      <c r="C39" s="112">
        <v>170.98289599999862</v>
      </c>
      <c r="D39" s="112">
        <v>1389.1893879999982</v>
      </c>
      <c r="E39" s="104">
        <v>1103.6634720000009</v>
      </c>
      <c r="F39" s="32">
        <f>(D39-E39)/E39*100</f>
        <v>25.87074078682538</v>
      </c>
      <c r="G39" s="85">
        <v>86168</v>
      </c>
      <c r="H39" s="112">
        <v>20930028.331999999</v>
      </c>
      <c r="I39" s="85">
        <v>191</v>
      </c>
      <c r="J39" s="112">
        <v>30.249008000001709</v>
      </c>
      <c r="K39" s="112">
        <v>362.70414900000094</v>
      </c>
      <c r="L39" s="112">
        <v>188.55169000000117</v>
      </c>
      <c r="M39" s="39">
        <f t="shared" si="8"/>
        <v>92.363244795100314</v>
      </c>
      <c r="N39" s="202">
        <f>D39/D334*100</f>
        <v>10.658976775013372</v>
      </c>
    </row>
    <row r="40" spans="1:14" s="71" customFormat="1">
      <c r="A40" s="211"/>
      <c r="B40" s="173" t="s">
        <v>27</v>
      </c>
      <c r="C40" s="112">
        <v>7.0095570000000009</v>
      </c>
      <c r="D40" s="112">
        <v>87.925256000000005</v>
      </c>
      <c r="E40" s="104">
        <v>353.68107400000002</v>
      </c>
      <c r="F40" s="32">
        <f>(D40-E40)/E40*100</f>
        <v>-75.139960132557178</v>
      </c>
      <c r="G40" s="85">
        <v>11539</v>
      </c>
      <c r="H40" s="112">
        <v>57146.899700000002</v>
      </c>
      <c r="I40" s="85">
        <v>1</v>
      </c>
      <c r="J40" s="112">
        <v>-0.80228400000000022</v>
      </c>
      <c r="K40" s="112">
        <v>-4.9690750000000001</v>
      </c>
      <c r="L40" s="112">
        <v>3.3045699999999996</v>
      </c>
      <c r="M40" s="39">
        <f t="shared" si="8"/>
        <v>-250.36979092589965</v>
      </c>
      <c r="N40" s="202">
        <f>D40/D335*100</f>
        <v>3.3024090701484066</v>
      </c>
    </row>
    <row r="41" spans="1:14" s="71" customFormat="1">
      <c r="A41" s="211"/>
      <c r="B41" s="18" t="s">
        <v>28</v>
      </c>
      <c r="C41" s="112">
        <v>0</v>
      </c>
      <c r="D41" s="112">
        <v>27.432076000000002</v>
      </c>
      <c r="E41" s="104">
        <v>108.32896100000001</v>
      </c>
      <c r="F41" s="32"/>
      <c r="G41" s="85">
        <v>8</v>
      </c>
      <c r="H41" s="112">
        <v>17134.240000000002</v>
      </c>
      <c r="I41" s="88">
        <v>0</v>
      </c>
      <c r="J41" s="112">
        <v>0</v>
      </c>
      <c r="K41" s="112">
        <v>0</v>
      </c>
      <c r="L41" s="112">
        <v>0</v>
      </c>
      <c r="M41" s="39"/>
      <c r="N41" s="202"/>
    </row>
    <row r="42" spans="1:14" s="71" customFormat="1">
      <c r="A42" s="211"/>
      <c r="B42" s="18" t="s">
        <v>29</v>
      </c>
      <c r="C42" s="112">
        <v>0.716534</v>
      </c>
      <c r="D42" s="112">
        <v>0.716534</v>
      </c>
      <c r="E42" s="104">
        <v>0</v>
      </c>
      <c r="F42" s="32" t="e">
        <f>(D42-E42)/E42*100</f>
        <v>#DIV/0!</v>
      </c>
      <c r="G42" s="85">
        <v>0</v>
      </c>
      <c r="H42" s="112">
        <v>3797.6287000000002</v>
      </c>
      <c r="I42" s="88">
        <v>0</v>
      </c>
      <c r="J42" s="112"/>
      <c r="K42" s="112"/>
      <c r="L42" s="112">
        <v>0.45681700000000003</v>
      </c>
      <c r="M42" s="39">
        <f>(K42-L42)/L42*100</f>
        <v>-100</v>
      </c>
      <c r="N42" s="202">
        <f>D42/D337*100</f>
        <v>0.76297466565140315</v>
      </c>
    </row>
    <row r="43" spans="1:14" s="71" customFormat="1">
      <c r="A43" s="211"/>
      <c r="B43" s="18" t="s">
        <v>30</v>
      </c>
      <c r="C43" s="112">
        <v>0</v>
      </c>
      <c r="D43" s="112">
        <v>1.4150999999999999E-2</v>
      </c>
      <c r="E43" s="104">
        <v>0</v>
      </c>
      <c r="F43" s="32"/>
      <c r="G43" s="85">
        <v>1</v>
      </c>
      <c r="H43" s="112">
        <v>15.73</v>
      </c>
      <c r="I43" s="88">
        <v>0</v>
      </c>
      <c r="J43" s="112">
        <v>0</v>
      </c>
      <c r="K43" s="112">
        <v>0</v>
      </c>
      <c r="L43" s="112"/>
      <c r="M43" s="39" t="e">
        <f>(K43-L43)/L43*100</f>
        <v>#DIV/0!</v>
      </c>
      <c r="N43" s="202"/>
    </row>
    <row r="44" spans="1:14" s="71" customFormat="1" ht="14.25" thickBot="1">
      <c r="A44" s="212"/>
      <c r="B44" s="19" t="s">
        <v>31</v>
      </c>
      <c r="C44" s="20">
        <f t="shared" ref="C44:L44" si="10">C32+C34+C35+C36+C37+C38+C39+C40</f>
        <v>1802.0162529999973</v>
      </c>
      <c r="D44" s="20">
        <f t="shared" si="10"/>
        <v>13301.549776999997</v>
      </c>
      <c r="E44" s="20">
        <f t="shared" si="10"/>
        <v>14326.709773000002</v>
      </c>
      <c r="F44" s="180">
        <f>(D44-E44)/E44*100</f>
        <v>-7.155585701414946</v>
      </c>
      <c r="G44" s="20">
        <f t="shared" si="10"/>
        <v>181543</v>
      </c>
      <c r="H44" s="20">
        <f t="shared" si="10"/>
        <v>30545680.100143999</v>
      </c>
      <c r="I44" s="20">
        <f t="shared" si="10"/>
        <v>9498</v>
      </c>
      <c r="J44" s="20">
        <f t="shared" si="10"/>
        <v>1122.8892520000011</v>
      </c>
      <c r="K44" s="20">
        <f t="shared" si="10"/>
        <v>7448.2356680000012</v>
      </c>
      <c r="L44" s="20">
        <f t="shared" si="10"/>
        <v>7416.6549290000012</v>
      </c>
      <c r="M44" s="20">
        <f t="shared" ref="M44" si="11">(K44-L44)/L44*100</f>
        <v>0.42580839074116228</v>
      </c>
      <c r="N44" s="203">
        <f>D44/D339*100</f>
        <v>15.995964970083978</v>
      </c>
    </row>
    <row r="45" spans="1:14" s="70" customFormat="1" ht="14.25" thickTop="1">
      <c r="A45" s="73"/>
      <c r="B45" s="9"/>
      <c r="C45" s="134"/>
      <c r="D45" s="134"/>
      <c r="E45" s="134"/>
      <c r="F45" s="182"/>
      <c r="G45" s="134"/>
      <c r="H45" s="134"/>
      <c r="I45" s="134"/>
      <c r="J45" s="134"/>
      <c r="K45" s="134"/>
      <c r="L45" s="134"/>
      <c r="M45" s="134"/>
      <c r="N45" s="200"/>
    </row>
    <row r="46" spans="1:14" s="70" customFormat="1">
      <c r="A46" s="73"/>
      <c r="B46" s="9"/>
      <c r="C46" s="134"/>
      <c r="D46" s="134"/>
      <c r="E46" s="134"/>
      <c r="F46" s="182"/>
      <c r="G46" s="134"/>
      <c r="H46" s="134"/>
      <c r="I46" s="134"/>
      <c r="J46" s="134"/>
      <c r="K46" s="134"/>
      <c r="L46" s="134"/>
      <c r="M46" s="134"/>
      <c r="N46" s="200"/>
    </row>
    <row r="48" spans="1:14" s="70" customFormat="1" ht="18.75">
      <c r="A48" s="206" t="str">
        <f>A1</f>
        <v>2021年1-7月丹东市财产保险业务统计表</v>
      </c>
      <c r="B48" s="206"/>
      <c r="C48" s="206"/>
      <c r="D48" s="206"/>
      <c r="E48" s="206"/>
      <c r="F48" s="206"/>
      <c r="G48" s="206"/>
      <c r="H48" s="206"/>
      <c r="I48" s="206"/>
      <c r="J48" s="206"/>
      <c r="K48" s="206"/>
      <c r="L48" s="206"/>
      <c r="M48" s="206"/>
      <c r="N48" s="206"/>
    </row>
    <row r="49" spans="1:14" s="70" customFormat="1" ht="14.25" thickBot="1">
      <c r="B49" s="72" t="s">
        <v>0</v>
      </c>
      <c r="C49" s="71"/>
      <c r="D49" s="71"/>
      <c r="F49" s="177"/>
      <c r="G49" s="86" t="str">
        <f>G2</f>
        <v>（2021年1-7月）</v>
      </c>
      <c r="H49" s="71"/>
      <c r="I49" s="71"/>
      <c r="J49" s="71"/>
      <c r="K49" s="71"/>
      <c r="L49" s="72" t="s">
        <v>1</v>
      </c>
      <c r="N49" s="200"/>
    </row>
    <row r="50" spans="1:14">
      <c r="A50" s="210" t="s">
        <v>34</v>
      </c>
      <c r="B50" s="11" t="s">
        <v>3</v>
      </c>
      <c r="C50" s="215" t="s">
        <v>4</v>
      </c>
      <c r="D50" s="216"/>
      <c r="E50" s="216"/>
      <c r="F50" s="217"/>
      <c r="G50" s="207" t="s">
        <v>5</v>
      </c>
      <c r="H50" s="207"/>
      <c r="I50" s="207" t="s">
        <v>6</v>
      </c>
      <c r="J50" s="207"/>
      <c r="K50" s="207"/>
      <c r="L50" s="207"/>
      <c r="M50" s="207"/>
      <c r="N50" s="213" t="s">
        <v>7</v>
      </c>
    </row>
    <row r="51" spans="1:14">
      <c r="A51" s="211"/>
      <c r="B51" s="12" t="s">
        <v>8</v>
      </c>
      <c r="C51" s="218" t="s">
        <v>9</v>
      </c>
      <c r="D51" s="218" t="s">
        <v>10</v>
      </c>
      <c r="E51" s="218" t="s">
        <v>11</v>
      </c>
      <c r="F51" s="183" t="s">
        <v>12</v>
      </c>
      <c r="G51" s="209" t="s">
        <v>13</v>
      </c>
      <c r="H51" s="209" t="s">
        <v>14</v>
      </c>
      <c r="I51" s="173" t="s">
        <v>13</v>
      </c>
      <c r="J51" s="209" t="s">
        <v>15</v>
      </c>
      <c r="K51" s="209"/>
      <c r="L51" s="209"/>
      <c r="M51" s="173" t="s">
        <v>12</v>
      </c>
      <c r="N51" s="214"/>
    </row>
    <row r="52" spans="1:14">
      <c r="A52" s="211"/>
      <c r="B52" s="193" t="s">
        <v>16</v>
      </c>
      <c r="C52" s="219"/>
      <c r="D52" s="219"/>
      <c r="E52" s="219"/>
      <c r="F52" s="184" t="s">
        <v>17</v>
      </c>
      <c r="G52" s="209"/>
      <c r="H52" s="209"/>
      <c r="I52" s="41" t="s">
        <v>18</v>
      </c>
      <c r="J52" s="173" t="s">
        <v>9</v>
      </c>
      <c r="K52" s="173" t="s">
        <v>10</v>
      </c>
      <c r="L52" s="173" t="s">
        <v>11</v>
      </c>
      <c r="M52" s="173" t="s">
        <v>17</v>
      </c>
      <c r="N52" s="201" t="s">
        <v>17</v>
      </c>
    </row>
    <row r="53" spans="1:14">
      <c r="A53" s="211"/>
      <c r="B53" s="173" t="s">
        <v>19</v>
      </c>
      <c r="C53" s="84">
        <v>273.80829999999997</v>
      </c>
      <c r="D53" s="84">
        <v>2533.1197999999999</v>
      </c>
      <c r="E53" s="194">
        <v>3212.5558000000001</v>
      </c>
      <c r="F53" s="179">
        <f>(D53-E53)/E53*100</f>
        <v>-21.149391397341645</v>
      </c>
      <c r="G53" s="85">
        <v>14544</v>
      </c>
      <c r="H53" s="85">
        <v>2418936.7799999998</v>
      </c>
      <c r="I53" s="85">
        <v>3087</v>
      </c>
      <c r="J53" s="85">
        <v>198.63749999999999</v>
      </c>
      <c r="K53" s="85">
        <v>1758.71</v>
      </c>
      <c r="L53" s="85">
        <v>2209.7647000000002</v>
      </c>
      <c r="M53" s="39">
        <f t="shared" ref="M53:M65" si="12">(K53-L53)/L53*100</f>
        <v>-20.41188819787012</v>
      </c>
      <c r="N53" s="202">
        <f t="shared" ref="N53:N65" si="13">D53/D327*100</f>
        <v>5.6463578812114639</v>
      </c>
    </row>
    <row r="54" spans="1:14">
      <c r="A54" s="211"/>
      <c r="B54" s="173" t="s">
        <v>20</v>
      </c>
      <c r="C54" s="85">
        <v>59.300899999999999</v>
      </c>
      <c r="D54" s="85">
        <v>567.47159999999997</v>
      </c>
      <c r="E54" s="85">
        <v>701.85180000000003</v>
      </c>
      <c r="F54" s="179">
        <f>(D54-E54)/E54*100</f>
        <v>-19.146520675732408</v>
      </c>
      <c r="G54" s="85">
        <v>4663</v>
      </c>
      <c r="H54" s="85">
        <v>93000</v>
      </c>
      <c r="I54" s="85">
        <v>1166</v>
      </c>
      <c r="J54" s="85">
        <v>69.828999999999994</v>
      </c>
      <c r="K54" s="85">
        <v>513.14</v>
      </c>
      <c r="L54" s="85">
        <v>668.50729999999999</v>
      </c>
      <c r="M54" s="39">
        <f t="shared" si="12"/>
        <v>-23.24092795994898</v>
      </c>
      <c r="N54" s="202">
        <f t="shared" si="13"/>
        <v>5.8924829797019687</v>
      </c>
    </row>
    <row r="55" spans="1:14">
      <c r="A55" s="211"/>
      <c r="B55" s="173" t="s">
        <v>21</v>
      </c>
      <c r="C55" s="85">
        <v>56.889899999999997</v>
      </c>
      <c r="D55" s="85">
        <v>255.76300000000001</v>
      </c>
      <c r="E55" s="85">
        <v>239.18100000000001</v>
      </c>
      <c r="F55" s="179">
        <f>(D55-E55)/E55*100</f>
        <v>6.9328249317462483</v>
      </c>
      <c r="G55" s="85">
        <v>354</v>
      </c>
      <c r="H55" s="85">
        <v>540202.38</v>
      </c>
      <c r="I55" s="85">
        <v>18</v>
      </c>
      <c r="J55" s="85">
        <v>1.5</v>
      </c>
      <c r="K55" s="85">
        <v>30.460899999999999</v>
      </c>
      <c r="L55" s="85">
        <v>718.82939999999996</v>
      </c>
      <c r="M55" s="39">
        <f t="shared" si="12"/>
        <v>-95.76242986166119</v>
      </c>
      <c r="N55" s="202">
        <f t="shared" si="13"/>
        <v>8.7322871243075255</v>
      </c>
    </row>
    <row r="56" spans="1:14">
      <c r="A56" s="211"/>
      <c r="B56" s="173" t="s">
        <v>22</v>
      </c>
      <c r="C56" s="85">
        <v>13.2119</v>
      </c>
      <c r="D56" s="85">
        <v>52.196899999999999</v>
      </c>
      <c r="E56" s="85">
        <v>58.528799999999997</v>
      </c>
      <c r="F56" s="179">
        <f>(D56-E56)/E56*100</f>
        <v>-10.818434685146453</v>
      </c>
      <c r="G56" s="85">
        <v>2181</v>
      </c>
      <c r="H56" s="85">
        <v>131442.32</v>
      </c>
      <c r="I56" s="85">
        <v>326</v>
      </c>
      <c r="J56" s="85">
        <v>2.3081999999999998</v>
      </c>
      <c r="K56" s="85">
        <v>31.784099999999999</v>
      </c>
      <c r="L56" s="85">
        <v>46.186500000000002</v>
      </c>
      <c r="M56" s="39">
        <f t="shared" si="12"/>
        <v>-31.18313792991459</v>
      </c>
      <c r="N56" s="202">
        <f t="shared" si="13"/>
        <v>6.354910965520383</v>
      </c>
    </row>
    <row r="57" spans="1:14">
      <c r="A57" s="211"/>
      <c r="B57" s="173" t="s">
        <v>23</v>
      </c>
      <c r="C57" s="85">
        <v>0</v>
      </c>
      <c r="D57" s="85">
        <v>0</v>
      </c>
      <c r="E57" s="85">
        <v>0</v>
      </c>
      <c r="F57" s="179"/>
      <c r="G57" s="85">
        <v>0</v>
      </c>
      <c r="H57" s="85">
        <v>0</v>
      </c>
      <c r="I57" s="85">
        <v>0</v>
      </c>
      <c r="J57" s="85">
        <v>0</v>
      </c>
      <c r="K57" s="85">
        <v>0</v>
      </c>
      <c r="L57" s="85">
        <v>0</v>
      </c>
      <c r="M57" s="39"/>
      <c r="N57" s="202">
        <f t="shared" si="13"/>
        <v>0</v>
      </c>
    </row>
    <row r="58" spans="1:14">
      <c r="A58" s="211"/>
      <c r="B58" s="173" t="s">
        <v>24</v>
      </c>
      <c r="C58" s="85">
        <v>86.914599999999993</v>
      </c>
      <c r="D58" s="85">
        <v>657.67729999999995</v>
      </c>
      <c r="E58" s="85">
        <v>477.39499999999998</v>
      </c>
      <c r="F58" s="179">
        <f t="shared" ref="F58:F69" si="14">(D58-E58)/E58*100</f>
        <v>37.763759570167252</v>
      </c>
      <c r="G58" s="85">
        <v>421</v>
      </c>
      <c r="H58" s="85">
        <v>862029.22</v>
      </c>
      <c r="I58" s="85">
        <v>209</v>
      </c>
      <c r="J58" s="85">
        <v>75.462599999999995</v>
      </c>
      <c r="K58" s="85">
        <v>301.75150000000002</v>
      </c>
      <c r="L58" s="85">
        <v>171.52590000000001</v>
      </c>
      <c r="M58" s="39">
        <f t="shared" si="12"/>
        <v>75.921828715080352</v>
      </c>
      <c r="N58" s="202">
        <f t="shared" si="13"/>
        <v>12.266884894962391</v>
      </c>
    </row>
    <row r="59" spans="1:14">
      <c r="A59" s="211"/>
      <c r="B59" s="173" t="s">
        <v>25</v>
      </c>
      <c r="C59" s="87">
        <v>1682.9567999999999</v>
      </c>
      <c r="D59" s="87">
        <v>3175.4247999999998</v>
      </c>
      <c r="E59" s="87">
        <v>4728.5358999999999</v>
      </c>
      <c r="F59" s="179">
        <f t="shared" si="14"/>
        <v>-32.84549663670736</v>
      </c>
      <c r="G59" s="87">
        <v>862</v>
      </c>
      <c r="H59" s="87">
        <v>156312</v>
      </c>
      <c r="I59" s="87">
        <v>2084</v>
      </c>
      <c r="J59" s="85">
        <v>47.0578</v>
      </c>
      <c r="K59" s="87">
        <v>585.25559999999996</v>
      </c>
      <c r="L59" s="87">
        <v>613.61720000000003</v>
      </c>
      <c r="M59" s="39">
        <f t="shared" si="12"/>
        <v>-4.6220347148026599</v>
      </c>
      <c r="N59" s="202">
        <f t="shared" si="13"/>
        <v>23.927953018406125</v>
      </c>
    </row>
    <row r="60" spans="1:14">
      <c r="A60" s="211"/>
      <c r="B60" s="173" t="s">
        <v>26</v>
      </c>
      <c r="C60" s="85">
        <v>24.921199999999999</v>
      </c>
      <c r="D60" s="85">
        <v>233.2474</v>
      </c>
      <c r="E60" s="85">
        <v>264.61270000000002</v>
      </c>
      <c r="F60" s="179">
        <f t="shared" si="14"/>
        <v>-11.853285953395289</v>
      </c>
      <c r="G60" s="85">
        <v>2917</v>
      </c>
      <c r="H60" s="85">
        <v>1343545.82</v>
      </c>
      <c r="I60" s="85">
        <v>128</v>
      </c>
      <c r="J60" s="85">
        <v>7.9082999999999997</v>
      </c>
      <c r="K60" s="85">
        <v>205.3862</v>
      </c>
      <c r="L60" s="85">
        <v>202.9238</v>
      </c>
      <c r="M60" s="39">
        <f t="shared" si="12"/>
        <v>1.2134604220894751</v>
      </c>
      <c r="N60" s="202">
        <f t="shared" si="13"/>
        <v>1.7896613959969707</v>
      </c>
    </row>
    <row r="61" spans="1:14">
      <c r="A61" s="211"/>
      <c r="B61" s="173" t="s">
        <v>27</v>
      </c>
      <c r="C61" s="85">
        <v>8.3389000000000006</v>
      </c>
      <c r="D61" s="85">
        <v>88.328699999999998</v>
      </c>
      <c r="E61" s="85">
        <v>-38.682699999999997</v>
      </c>
      <c r="F61" s="179">
        <f t="shared" si="14"/>
        <v>-328.34161007375388</v>
      </c>
      <c r="G61" s="85">
        <v>52</v>
      </c>
      <c r="H61" s="85">
        <v>8803.43</v>
      </c>
      <c r="I61" s="85">
        <v>7</v>
      </c>
      <c r="J61" s="85">
        <v>62.757300000000001</v>
      </c>
      <c r="K61" s="85">
        <v>412.17919999999998</v>
      </c>
      <c r="L61" s="85">
        <v>156.69569999999999</v>
      </c>
      <c r="M61" s="39">
        <f t="shared" si="12"/>
        <v>163.04435922619447</v>
      </c>
      <c r="N61" s="202">
        <f t="shared" si="13"/>
        <v>3.3175621352119524</v>
      </c>
    </row>
    <row r="62" spans="1:14">
      <c r="A62" s="211"/>
      <c r="B62" s="18" t="s">
        <v>28</v>
      </c>
      <c r="C62" s="88">
        <v>0</v>
      </c>
      <c r="D62" s="88">
        <v>14.9847</v>
      </c>
      <c r="E62" s="88">
        <v>17.002600000000001</v>
      </c>
      <c r="F62" s="179">
        <f t="shared" si="14"/>
        <v>-11.868184865844052</v>
      </c>
      <c r="G62" s="88">
        <v>24</v>
      </c>
      <c r="H62" s="88">
        <v>2170.63</v>
      </c>
      <c r="I62" s="88">
        <v>0</v>
      </c>
      <c r="J62" s="85">
        <v>0</v>
      </c>
      <c r="K62" s="88">
        <v>0</v>
      </c>
      <c r="L62" s="88">
        <v>6.6295999999999999</v>
      </c>
      <c r="M62" s="39"/>
      <c r="N62" s="202">
        <f t="shared" si="13"/>
        <v>9.359346028133503</v>
      </c>
    </row>
    <row r="63" spans="1:14">
      <c r="A63" s="211"/>
      <c r="B63" s="18" t="s">
        <v>29</v>
      </c>
      <c r="C63" s="88">
        <v>1.1601999999999999</v>
      </c>
      <c r="D63" s="88">
        <v>17.346599999999999</v>
      </c>
      <c r="E63" s="88">
        <v>18.1096</v>
      </c>
      <c r="F63" s="179">
        <f t="shared" si="14"/>
        <v>-4.2132349692980613</v>
      </c>
      <c r="G63" s="88">
        <v>20</v>
      </c>
      <c r="H63" s="88">
        <v>3627.08</v>
      </c>
      <c r="I63" s="88">
        <v>1</v>
      </c>
      <c r="J63" s="85">
        <v>0</v>
      </c>
      <c r="K63" s="88">
        <v>2.7</v>
      </c>
      <c r="L63" s="88">
        <v>0</v>
      </c>
      <c r="M63" s="39" t="e">
        <f>(K63-L63)/L63*100</f>
        <v>#DIV/0!</v>
      </c>
      <c r="N63" s="202">
        <f t="shared" si="13"/>
        <v>18.470883915053058</v>
      </c>
    </row>
    <row r="64" spans="1:14">
      <c r="A64" s="211"/>
      <c r="B64" s="18" t="s">
        <v>30</v>
      </c>
      <c r="C64" s="88">
        <v>7.1786000000000003</v>
      </c>
      <c r="D64" s="88">
        <v>55.997300000000003</v>
      </c>
      <c r="E64" s="88">
        <v>-73.795000000000002</v>
      </c>
      <c r="F64" s="179">
        <f t="shared" si="14"/>
        <v>-175.88224134426454</v>
      </c>
      <c r="G64" s="88">
        <v>8</v>
      </c>
      <c r="H64" s="88">
        <v>3005.72</v>
      </c>
      <c r="I64" s="88">
        <v>6</v>
      </c>
      <c r="J64" s="85">
        <v>62.757300000000001</v>
      </c>
      <c r="K64" s="85">
        <v>409.47919999999999</v>
      </c>
      <c r="L64" s="88">
        <v>150.066</v>
      </c>
      <c r="M64" s="39">
        <f>(K64-L64)/L64*100</f>
        <v>172.86607226153822</v>
      </c>
      <c r="N64" s="202">
        <f t="shared" si="13"/>
        <v>2.3926203418987919</v>
      </c>
    </row>
    <row r="65" spans="1:14" ht="14.25" thickBot="1">
      <c r="A65" s="212"/>
      <c r="B65" s="19" t="s">
        <v>31</v>
      </c>
      <c r="C65" s="20">
        <f t="shared" ref="C65:L65" si="15">C53+C55+C56+C57+C58+C59+C60+C61</f>
        <v>2147.0416</v>
      </c>
      <c r="D65" s="20">
        <f t="shared" si="15"/>
        <v>6995.7578999999996</v>
      </c>
      <c r="E65" s="20">
        <f>E53+E55+E56+E57+E58+E59+E60+E61</f>
        <v>8942.1265000000003</v>
      </c>
      <c r="F65" s="180">
        <f t="shared" si="14"/>
        <v>-21.766283444994887</v>
      </c>
      <c r="G65" s="20">
        <f t="shared" si="15"/>
        <v>21331</v>
      </c>
      <c r="H65" s="20">
        <f>H53+H55+H56+H57+H58+H59+H60+H61</f>
        <v>5461271.9499999993</v>
      </c>
      <c r="I65" s="20">
        <f t="shared" si="15"/>
        <v>5859</v>
      </c>
      <c r="J65" s="20">
        <f t="shared" si="15"/>
        <v>395.63169999999997</v>
      </c>
      <c r="K65" s="20">
        <f t="shared" si="15"/>
        <v>3325.5275000000001</v>
      </c>
      <c r="L65" s="20">
        <f t="shared" si="15"/>
        <v>4119.5432000000001</v>
      </c>
      <c r="M65" s="20">
        <f t="shared" si="12"/>
        <v>-19.274362749733996</v>
      </c>
      <c r="N65" s="203">
        <f t="shared" si="13"/>
        <v>8.4128466369447974</v>
      </c>
    </row>
    <row r="66" spans="1:14" ht="14.25" thickTop="1">
      <c r="A66" s="211" t="s">
        <v>35</v>
      </c>
      <c r="B66" s="173" t="s">
        <v>19</v>
      </c>
      <c r="C66" s="40">
        <v>51.084992999999997</v>
      </c>
      <c r="D66" s="40">
        <v>310.970302</v>
      </c>
      <c r="E66" s="40">
        <v>456.22016000000002</v>
      </c>
      <c r="F66" s="179">
        <f t="shared" si="14"/>
        <v>-31.837667585755092</v>
      </c>
      <c r="G66" s="39">
        <v>2498</v>
      </c>
      <c r="H66" s="39">
        <v>228938.51709000001</v>
      </c>
      <c r="I66" s="39">
        <v>371</v>
      </c>
      <c r="J66" s="39">
        <v>24.40239</v>
      </c>
      <c r="K66" s="39">
        <v>332.4332</v>
      </c>
      <c r="L66" s="81">
        <v>329.89615600000002</v>
      </c>
      <c r="M66" s="39">
        <f t="shared" ref="M66:M82" si="16">(K66-L66)/L66*100</f>
        <v>0.76904321370752193</v>
      </c>
      <c r="N66" s="202">
        <f>D66/D327*100</f>
        <v>0.69315695827746049</v>
      </c>
    </row>
    <row r="67" spans="1:14">
      <c r="A67" s="211"/>
      <c r="B67" s="173" t="s">
        <v>20</v>
      </c>
      <c r="C67" s="39">
        <v>5.9183139999999996</v>
      </c>
      <c r="D67" s="39">
        <v>42.943499000000003</v>
      </c>
      <c r="E67" s="39">
        <v>80.316737000000003</v>
      </c>
      <c r="F67" s="179">
        <f t="shared" si="14"/>
        <v>-46.532316172157238</v>
      </c>
      <c r="G67" s="39">
        <v>597</v>
      </c>
      <c r="H67" s="39">
        <v>11860</v>
      </c>
      <c r="I67" s="39">
        <v>58</v>
      </c>
      <c r="J67" s="39">
        <v>17.87</v>
      </c>
      <c r="K67" s="39">
        <v>70.498999999999995</v>
      </c>
      <c r="L67" s="81">
        <v>126.59334699999999</v>
      </c>
      <c r="M67" s="39">
        <f t="shared" si="16"/>
        <v>-44.310659548325241</v>
      </c>
      <c r="N67" s="202">
        <f>D67/D328*100</f>
        <v>0.44591453906477174</v>
      </c>
    </row>
    <row r="68" spans="1:14">
      <c r="A68" s="211"/>
      <c r="B68" s="173" t="s">
        <v>21</v>
      </c>
      <c r="C68" s="39"/>
      <c r="D68" s="39">
        <v>18.468637000000001</v>
      </c>
      <c r="E68" s="39">
        <v>18.167655</v>
      </c>
      <c r="F68" s="179">
        <f t="shared" si="14"/>
        <v>1.656691521277794</v>
      </c>
      <c r="G68" s="39">
        <v>3</v>
      </c>
      <c r="H68" s="39">
        <v>23382.277485999999</v>
      </c>
      <c r="I68" s="39"/>
      <c r="J68" s="39"/>
      <c r="K68" s="39"/>
      <c r="L68" s="81"/>
      <c r="M68" s="39"/>
      <c r="N68" s="202">
        <f>D68/D329*100</f>
        <v>0.63055813811462003</v>
      </c>
    </row>
    <row r="69" spans="1:14">
      <c r="A69" s="211"/>
      <c r="B69" s="173" t="s">
        <v>22</v>
      </c>
      <c r="C69" s="39"/>
      <c r="D69" s="39">
        <v>0.493392</v>
      </c>
      <c r="E69" s="39">
        <v>6.7216999999999999E-2</v>
      </c>
      <c r="F69" s="179">
        <f t="shared" si="14"/>
        <v>634.02859395688586</v>
      </c>
      <c r="G69" s="39">
        <v>3</v>
      </c>
      <c r="H69" s="39">
        <v>1237.5</v>
      </c>
      <c r="I69" s="39"/>
      <c r="J69" s="39"/>
      <c r="K69" s="39"/>
      <c r="L69" s="81"/>
      <c r="M69" s="39"/>
      <c r="N69" s="202">
        <f>D69/D330*100</f>
        <v>6.006989363544641E-2</v>
      </c>
    </row>
    <row r="70" spans="1:14">
      <c r="A70" s="211"/>
      <c r="B70" s="173" t="s">
        <v>23</v>
      </c>
      <c r="C70" s="39"/>
      <c r="D70" s="39"/>
      <c r="E70" s="39">
        <v>0.1</v>
      </c>
      <c r="F70" s="179"/>
      <c r="G70" s="39"/>
      <c r="H70" s="39"/>
      <c r="I70" s="39"/>
      <c r="J70" s="39"/>
      <c r="K70" s="39"/>
      <c r="L70" s="81">
        <v>0.180255</v>
      </c>
      <c r="M70" s="39"/>
      <c r="N70" s="202"/>
    </row>
    <row r="71" spans="1:14">
      <c r="A71" s="211"/>
      <c r="B71" s="173" t="s">
        <v>24</v>
      </c>
      <c r="C71" s="39">
        <v>41.119962000000001</v>
      </c>
      <c r="D71" s="39">
        <v>137.738212</v>
      </c>
      <c r="E71" s="39">
        <v>67.767009999999999</v>
      </c>
      <c r="F71" s="179">
        <f>(D71-E71)/E71*100</f>
        <v>103.25260329473001</v>
      </c>
      <c r="G71" s="39">
        <v>138</v>
      </c>
      <c r="H71" s="39">
        <v>300299.28999999998</v>
      </c>
      <c r="I71" s="39">
        <v>7</v>
      </c>
      <c r="J71" s="39">
        <v>5.1722000000000001</v>
      </c>
      <c r="K71" s="39">
        <v>5.41</v>
      </c>
      <c r="L71" s="81">
        <v>4.2969999999999997</v>
      </c>
      <c r="M71" s="39">
        <f>(K71-L71)/L71*100</f>
        <v>25.901791947870617</v>
      </c>
      <c r="N71" s="202">
        <f>D71/D332*100</f>
        <v>2.5690696520039964</v>
      </c>
    </row>
    <row r="72" spans="1:14">
      <c r="A72" s="211"/>
      <c r="B72" s="173" t="s">
        <v>25</v>
      </c>
      <c r="C72" s="41"/>
      <c r="D72" s="41"/>
      <c r="E72" s="41"/>
      <c r="F72" s="179"/>
      <c r="G72" s="41"/>
      <c r="H72" s="41"/>
      <c r="I72" s="41"/>
      <c r="J72" s="41"/>
      <c r="K72" s="41"/>
      <c r="L72" s="82"/>
      <c r="M72" s="39"/>
      <c r="N72" s="202"/>
    </row>
    <row r="73" spans="1:14">
      <c r="A73" s="211"/>
      <c r="B73" s="173" t="s">
        <v>26</v>
      </c>
      <c r="C73" s="39">
        <v>6.0110219999999996</v>
      </c>
      <c r="D73" s="39">
        <v>85.482947999999993</v>
      </c>
      <c r="E73" s="39">
        <v>134.89679599999999</v>
      </c>
      <c r="F73" s="179">
        <f>(D73-E73)/E73*100</f>
        <v>-36.630853708341597</v>
      </c>
      <c r="G73" s="39">
        <v>1136</v>
      </c>
      <c r="H73" s="39">
        <v>375291.67</v>
      </c>
      <c r="I73" s="39">
        <v>153</v>
      </c>
      <c r="J73" s="39">
        <v>9.7342779999999998</v>
      </c>
      <c r="K73" s="39">
        <v>33.273001000000001</v>
      </c>
      <c r="L73" s="81">
        <v>13.467356000000001</v>
      </c>
      <c r="M73" s="39">
        <f t="shared" si="16"/>
        <v>147.06409335284519</v>
      </c>
      <c r="N73" s="202">
        <f>D73/D334*100</f>
        <v>0.65589383655130318</v>
      </c>
    </row>
    <row r="74" spans="1:14">
      <c r="A74" s="211"/>
      <c r="B74" s="173" t="s">
        <v>27</v>
      </c>
      <c r="C74" s="39"/>
      <c r="D74" s="39"/>
      <c r="E74" s="39"/>
      <c r="F74" s="179"/>
      <c r="G74" s="39"/>
      <c r="H74" s="39"/>
      <c r="I74" s="39"/>
      <c r="J74" s="39"/>
      <c r="K74" s="39"/>
      <c r="L74" s="39"/>
      <c r="M74" s="39"/>
      <c r="N74" s="202"/>
    </row>
    <row r="75" spans="1:14">
      <c r="A75" s="211"/>
      <c r="B75" s="18" t="s">
        <v>28</v>
      </c>
      <c r="C75" s="42"/>
      <c r="D75" s="42"/>
      <c r="E75" s="42"/>
      <c r="F75" s="179"/>
      <c r="G75" s="42"/>
      <c r="H75" s="42"/>
      <c r="I75" s="42"/>
      <c r="J75" s="42"/>
      <c r="K75" s="42"/>
      <c r="L75" s="42"/>
      <c r="M75" s="39"/>
      <c r="N75" s="202"/>
    </row>
    <row r="76" spans="1:14">
      <c r="A76" s="211"/>
      <c r="B76" s="18" t="s">
        <v>29</v>
      </c>
      <c r="C76" s="42"/>
      <c r="D76" s="42"/>
      <c r="E76" s="39"/>
      <c r="F76" s="179"/>
      <c r="G76" s="39"/>
      <c r="H76" s="39"/>
      <c r="I76" s="42"/>
      <c r="J76" s="42"/>
      <c r="K76" s="42"/>
      <c r="L76" s="42"/>
      <c r="M76" s="39"/>
      <c r="N76" s="202"/>
    </row>
    <row r="77" spans="1:14">
      <c r="A77" s="211"/>
      <c r="B77" s="18" t="s">
        <v>30</v>
      </c>
      <c r="C77" s="39"/>
      <c r="D77" s="39"/>
      <c r="E77" s="39"/>
      <c r="F77" s="179"/>
      <c r="G77" s="42"/>
      <c r="H77" s="42"/>
      <c r="I77" s="42"/>
      <c r="J77" s="42"/>
      <c r="K77" s="42"/>
      <c r="L77" s="42"/>
      <c r="M77" s="39"/>
      <c r="N77" s="202"/>
    </row>
    <row r="78" spans="1:14" ht="14.25" thickBot="1">
      <c r="A78" s="212"/>
      <c r="B78" s="19" t="s">
        <v>31</v>
      </c>
      <c r="C78" s="20">
        <f t="shared" ref="C78:K78" si="17">C66+C68+C69+C70+C71+C72+C73+C74</f>
        <v>98.215976999999995</v>
      </c>
      <c r="D78" s="20">
        <f t="shared" si="17"/>
        <v>553.15349099999992</v>
      </c>
      <c r="E78" s="20">
        <f t="shared" si="17"/>
        <v>677.21883800000012</v>
      </c>
      <c r="F78" s="180">
        <f t="shared" ref="F78:F84" si="18">(D78-E78)/E78*100</f>
        <v>-18.319831055851431</v>
      </c>
      <c r="G78" s="20">
        <f t="shared" si="17"/>
        <v>3778</v>
      </c>
      <c r="H78" s="20">
        <f t="shared" si="17"/>
        <v>929149.25457599992</v>
      </c>
      <c r="I78" s="20">
        <f t="shared" si="17"/>
        <v>531</v>
      </c>
      <c r="J78" s="20">
        <f t="shared" si="17"/>
        <v>39.308868000000004</v>
      </c>
      <c r="K78" s="20">
        <f t="shared" si="17"/>
        <v>371.11620100000005</v>
      </c>
      <c r="L78" s="20">
        <f>L66+L68+L69+L70+L71+L72+L73+L74</f>
        <v>347.84076700000003</v>
      </c>
      <c r="M78" s="20">
        <f t="shared" si="16"/>
        <v>6.6914048634213188</v>
      </c>
      <c r="N78" s="203">
        <f>D78/D339*100</f>
        <v>0.66520247741472349</v>
      </c>
    </row>
    <row r="79" spans="1:14" ht="14.25" thickTop="1">
      <c r="A79" s="221" t="s">
        <v>36</v>
      </c>
      <c r="B79" s="173" t="s">
        <v>19</v>
      </c>
      <c r="C79" s="28">
        <v>92.585400000000007</v>
      </c>
      <c r="D79" s="28">
        <v>905.01379999999995</v>
      </c>
      <c r="E79" s="15">
        <v>963.8229</v>
      </c>
      <c r="F79" s="179">
        <f t="shared" si="18"/>
        <v>-6.1016500022981459</v>
      </c>
      <c r="G79" s="28">
        <v>7648</v>
      </c>
      <c r="H79" s="28">
        <v>807367.88249999995</v>
      </c>
      <c r="I79" s="28">
        <v>629</v>
      </c>
      <c r="J79" s="28">
        <v>30.5669</v>
      </c>
      <c r="K79" s="28">
        <v>529.36170000000004</v>
      </c>
      <c r="L79" s="28">
        <v>655.69259999999997</v>
      </c>
      <c r="M79" s="39">
        <f t="shared" si="16"/>
        <v>-19.266787515979278</v>
      </c>
      <c r="N79" s="202">
        <f t="shared" ref="N79:N84" si="19">D79/D327*100</f>
        <v>2.0172878528031464</v>
      </c>
    </row>
    <row r="80" spans="1:14">
      <c r="A80" s="222"/>
      <c r="B80" s="173" t="s">
        <v>20</v>
      </c>
      <c r="C80" s="28">
        <v>14.7645</v>
      </c>
      <c r="D80" s="28">
        <v>104.1887</v>
      </c>
      <c r="E80" s="28">
        <v>304.76499999999999</v>
      </c>
      <c r="F80" s="179">
        <f t="shared" si="18"/>
        <v>-65.813430019851353</v>
      </c>
      <c r="G80" s="28">
        <v>1144</v>
      </c>
      <c r="H80" s="28">
        <v>22903.4</v>
      </c>
      <c r="I80" s="28">
        <v>231</v>
      </c>
      <c r="J80" s="28">
        <v>8.6018000000000008</v>
      </c>
      <c r="K80" s="28">
        <v>185.74279999999999</v>
      </c>
      <c r="L80" s="28">
        <v>304.47320000000002</v>
      </c>
      <c r="M80" s="39">
        <f t="shared" si="16"/>
        <v>-38.995353285609383</v>
      </c>
      <c r="N80" s="202">
        <f t="shared" si="19"/>
        <v>1.0818693683124838</v>
      </c>
    </row>
    <row r="81" spans="1:14">
      <c r="A81" s="222"/>
      <c r="B81" s="173" t="s">
        <v>21</v>
      </c>
      <c r="C81" s="28">
        <v>7.2178000000000004</v>
      </c>
      <c r="D81" s="28">
        <v>15.6355</v>
      </c>
      <c r="E81" s="28">
        <v>14.704000000000001</v>
      </c>
      <c r="F81" s="179">
        <f t="shared" si="18"/>
        <v>6.3350108813928161</v>
      </c>
      <c r="G81" s="28">
        <v>20</v>
      </c>
      <c r="H81" s="28">
        <v>90765.847999999998</v>
      </c>
      <c r="I81" s="28">
        <v>5</v>
      </c>
      <c r="J81" s="28">
        <v>0</v>
      </c>
      <c r="K81" s="28">
        <v>10.789</v>
      </c>
      <c r="L81" s="28">
        <v>1.9053</v>
      </c>
      <c r="M81" s="39">
        <f t="shared" si="16"/>
        <v>466.26253083503906</v>
      </c>
      <c r="N81" s="202">
        <f t="shared" si="19"/>
        <v>0.53382887803204648</v>
      </c>
    </row>
    <row r="82" spans="1:14">
      <c r="A82" s="222"/>
      <c r="B82" s="173" t="s">
        <v>22</v>
      </c>
      <c r="C82" s="28">
        <v>0.68459999999999999</v>
      </c>
      <c r="D82" s="28">
        <v>4.3464</v>
      </c>
      <c r="E82" s="28">
        <v>4.6294000000000004</v>
      </c>
      <c r="F82" s="179">
        <f t="shared" si="18"/>
        <v>-6.1131032099192195</v>
      </c>
      <c r="G82" s="28">
        <v>357</v>
      </c>
      <c r="H82" s="28">
        <v>24484.267199999998</v>
      </c>
      <c r="I82" s="28">
        <v>9</v>
      </c>
      <c r="J82" s="28">
        <v>0</v>
      </c>
      <c r="K82" s="28">
        <v>0.87</v>
      </c>
      <c r="L82" s="28">
        <v>1.385</v>
      </c>
      <c r="M82" s="39">
        <f t="shared" si="16"/>
        <v>-37.184115523465707</v>
      </c>
      <c r="N82" s="202">
        <f t="shared" si="19"/>
        <v>0.52916906982096246</v>
      </c>
    </row>
    <row r="83" spans="1:14">
      <c r="A83" s="222"/>
      <c r="B83" s="173" t="s">
        <v>23</v>
      </c>
      <c r="C83" s="28">
        <v>4.3018999999999998</v>
      </c>
      <c r="D83" s="28">
        <v>41.959899999999998</v>
      </c>
      <c r="E83" s="28">
        <v>18.6572</v>
      </c>
      <c r="F83" s="179">
        <f t="shared" si="18"/>
        <v>124.89923461183885</v>
      </c>
      <c r="G83" s="28">
        <v>502</v>
      </c>
      <c r="H83" s="28">
        <v>383102.90029999998</v>
      </c>
      <c r="I83" s="28">
        <v>0</v>
      </c>
      <c r="J83" s="28">
        <v>0</v>
      </c>
      <c r="K83" s="28">
        <v>0</v>
      </c>
      <c r="L83" s="28">
        <v>13.0547</v>
      </c>
      <c r="M83" s="39"/>
      <c r="N83" s="202">
        <f t="shared" si="19"/>
        <v>19.536507272784803</v>
      </c>
    </row>
    <row r="84" spans="1:14">
      <c r="A84" s="222"/>
      <c r="B84" s="173" t="s">
        <v>24</v>
      </c>
      <c r="C84" s="28">
        <v>3.3163</v>
      </c>
      <c r="D84" s="28">
        <v>24.660499999999999</v>
      </c>
      <c r="E84" s="28">
        <v>54.8279</v>
      </c>
      <c r="F84" s="179">
        <f t="shared" si="18"/>
        <v>-55.021986981080808</v>
      </c>
      <c r="G84" s="28">
        <v>147</v>
      </c>
      <c r="H84" s="28">
        <v>18705.411100000001</v>
      </c>
      <c r="I84" s="28">
        <v>8</v>
      </c>
      <c r="J84" s="28">
        <v>0.20610000000000001</v>
      </c>
      <c r="K84" s="28">
        <v>130.25880000000001</v>
      </c>
      <c r="L84" s="28">
        <v>116.378</v>
      </c>
      <c r="M84" s="39">
        <f>(K84-L84)/L84*100</f>
        <v>11.927340218941731</v>
      </c>
      <c r="N84" s="202">
        <f t="shared" si="19"/>
        <v>0.45996344248496962</v>
      </c>
    </row>
    <row r="85" spans="1:14">
      <c r="A85" s="222"/>
      <c r="B85" s="173" t="s">
        <v>25</v>
      </c>
      <c r="C85" s="28">
        <v>0</v>
      </c>
      <c r="D85" s="28">
        <v>0</v>
      </c>
      <c r="E85" s="28">
        <v>0</v>
      </c>
      <c r="F85" s="179"/>
      <c r="G85" s="28">
        <v>0</v>
      </c>
      <c r="H85" s="28">
        <v>0</v>
      </c>
      <c r="I85" s="28">
        <v>0</v>
      </c>
      <c r="J85" s="28">
        <v>0</v>
      </c>
      <c r="K85" s="28">
        <v>0</v>
      </c>
      <c r="L85" s="28">
        <v>0</v>
      </c>
      <c r="M85" s="39"/>
      <c r="N85" s="202"/>
    </row>
    <row r="86" spans="1:14">
      <c r="A86" s="222"/>
      <c r="B86" s="173" t="s">
        <v>26</v>
      </c>
      <c r="C86" s="28">
        <v>26.203399999999998</v>
      </c>
      <c r="D86" s="28">
        <v>245.15369999999999</v>
      </c>
      <c r="E86" s="28">
        <v>181.9007</v>
      </c>
      <c r="F86" s="179">
        <f>(D86-E86)/E86*100</f>
        <v>34.773368106884682</v>
      </c>
      <c r="G86" s="28">
        <v>3821</v>
      </c>
      <c r="H86" s="28">
        <v>914040.63</v>
      </c>
      <c r="I86" s="28">
        <v>399</v>
      </c>
      <c r="J86" s="28">
        <v>55.671599999999998</v>
      </c>
      <c r="K86" s="28">
        <v>221.56630000000001</v>
      </c>
      <c r="L86" s="28">
        <v>227.7739</v>
      </c>
      <c r="M86" s="39">
        <f>(K86-L86)/L86*100</f>
        <v>-2.7253342020310427</v>
      </c>
      <c r="N86" s="202">
        <f>D86/D334*100</f>
        <v>1.8810160926802291</v>
      </c>
    </row>
    <row r="87" spans="1:14">
      <c r="A87" s="222"/>
      <c r="B87" s="173" t="s">
        <v>27</v>
      </c>
      <c r="C87" s="28">
        <v>0</v>
      </c>
      <c r="D87" s="28"/>
      <c r="E87" s="28"/>
      <c r="F87" s="179" t="e">
        <f>(D87-E87)/E87*100</f>
        <v>#DIV/0!</v>
      </c>
      <c r="G87" s="28"/>
      <c r="H87" s="28"/>
      <c r="I87" s="28">
        <v>14</v>
      </c>
      <c r="J87" s="28">
        <v>0</v>
      </c>
      <c r="K87" s="28">
        <v>81.7</v>
      </c>
      <c r="L87" s="28">
        <v>1.8405</v>
      </c>
      <c r="M87" s="39">
        <f>(K87-L87)/L87*100</f>
        <v>4339.0111382776422</v>
      </c>
      <c r="N87" s="202">
        <f>D87/D335*100</f>
        <v>0</v>
      </c>
    </row>
    <row r="88" spans="1:14">
      <c r="A88" s="222"/>
      <c r="B88" s="18" t="s">
        <v>28</v>
      </c>
      <c r="C88" s="28">
        <v>0</v>
      </c>
      <c r="D88" s="28"/>
      <c r="E88" s="28"/>
      <c r="F88" s="179" t="e">
        <f>(D88-E88)/E88*100</f>
        <v>#DIV/0!</v>
      </c>
      <c r="G88" s="28"/>
      <c r="H88" s="28"/>
      <c r="I88" s="28">
        <v>14</v>
      </c>
      <c r="J88" s="28">
        <v>0</v>
      </c>
      <c r="K88" s="28">
        <v>81.7</v>
      </c>
      <c r="L88" s="28">
        <v>0.74150000000000005</v>
      </c>
      <c r="M88" s="39"/>
      <c r="N88" s="202">
        <f>D88/D336*100</f>
        <v>0</v>
      </c>
    </row>
    <row r="89" spans="1:14">
      <c r="A89" s="222"/>
      <c r="B89" s="18" t="s">
        <v>29</v>
      </c>
      <c r="C89" s="28">
        <v>0</v>
      </c>
      <c r="D89" s="28">
        <v>0</v>
      </c>
      <c r="E89" s="17">
        <v>0</v>
      </c>
      <c r="F89" s="179"/>
      <c r="G89" s="28">
        <v>0</v>
      </c>
      <c r="H89" s="28">
        <v>0</v>
      </c>
      <c r="I89" s="28">
        <v>0</v>
      </c>
      <c r="J89" s="28">
        <v>0</v>
      </c>
      <c r="K89" s="28">
        <v>0</v>
      </c>
      <c r="L89" s="28">
        <v>1.099</v>
      </c>
      <c r="M89" s="39">
        <f>(K89-L89)/L89*100</f>
        <v>-100</v>
      </c>
      <c r="N89" s="202">
        <f>D89/D337*100</f>
        <v>0</v>
      </c>
    </row>
    <row r="90" spans="1:14">
      <c r="A90" s="222"/>
      <c r="B90" s="18" t="s">
        <v>30</v>
      </c>
      <c r="C90" s="41">
        <v>0</v>
      </c>
      <c r="D90" s="41">
        <v>0</v>
      </c>
      <c r="E90" s="41">
        <v>0</v>
      </c>
      <c r="F90" s="179"/>
      <c r="G90" s="74">
        <v>0</v>
      </c>
      <c r="H90" s="74">
        <v>0</v>
      </c>
      <c r="I90" s="90">
        <v>0</v>
      </c>
      <c r="J90" s="28">
        <v>0</v>
      </c>
      <c r="K90" s="28">
        <v>0</v>
      </c>
      <c r="L90" s="17">
        <v>0</v>
      </c>
      <c r="M90" s="39"/>
      <c r="N90" s="202"/>
    </row>
    <row r="91" spans="1:14" ht="14.25" thickBot="1">
      <c r="A91" s="223"/>
      <c r="B91" s="19" t="s">
        <v>31</v>
      </c>
      <c r="C91" s="20">
        <f t="shared" ref="C91:K91" si="20">C79+C81+C82+C83+C84+C85+C86+C87</f>
        <v>134.30940000000001</v>
      </c>
      <c r="D91" s="20">
        <f t="shared" si="20"/>
        <v>1236.7697999999998</v>
      </c>
      <c r="E91" s="20">
        <f t="shared" si="20"/>
        <v>1238.5420999999999</v>
      </c>
      <c r="F91" s="180">
        <f>(D91-E91)/E91*100</f>
        <v>-0.14309566061582296</v>
      </c>
      <c r="G91" s="20">
        <f t="shared" si="20"/>
        <v>12495</v>
      </c>
      <c r="H91" s="20">
        <f t="shared" si="20"/>
        <v>2238466.9391000001</v>
      </c>
      <c r="I91" s="20">
        <f t="shared" si="20"/>
        <v>1064</v>
      </c>
      <c r="J91" s="20">
        <f t="shared" si="20"/>
        <v>86.444599999999994</v>
      </c>
      <c r="K91" s="20">
        <f t="shared" si="20"/>
        <v>974.5458000000001</v>
      </c>
      <c r="L91" s="20">
        <f>L79+L81+L82+L83+L84+L85+L86+L87</f>
        <v>1018.0300000000001</v>
      </c>
      <c r="M91" s="20">
        <f>(K91-L91)/L91*100</f>
        <v>-4.2714065400823138</v>
      </c>
      <c r="N91" s="203">
        <f>D91/D339*100</f>
        <v>1.4872948437230638</v>
      </c>
    </row>
    <row r="92" spans="1:14" ht="14.25" thickTop="1"/>
    <row r="95" spans="1:14" s="70" customFormat="1" ht="18.75">
      <c r="A95" s="206" t="str">
        <f>A1</f>
        <v>2021年1-7月丹东市财产保险业务统计表</v>
      </c>
      <c r="B95" s="206"/>
      <c r="C95" s="206"/>
      <c r="D95" s="206"/>
      <c r="E95" s="206"/>
      <c r="F95" s="206"/>
      <c r="G95" s="206"/>
      <c r="H95" s="206"/>
      <c r="I95" s="206"/>
      <c r="J95" s="206"/>
      <c r="K95" s="206"/>
      <c r="L95" s="206"/>
      <c r="M95" s="206"/>
      <c r="N95" s="206"/>
    </row>
    <row r="96" spans="1:14" s="70" customFormat="1" ht="14.25" thickBot="1">
      <c r="B96" s="72" t="s">
        <v>0</v>
      </c>
      <c r="C96" s="71"/>
      <c r="D96" s="71"/>
      <c r="F96" s="177"/>
      <c r="G96" s="86" t="str">
        <f>G2</f>
        <v>（2021年1-7月）</v>
      </c>
      <c r="H96" s="71"/>
      <c r="I96" s="71"/>
      <c r="J96" s="71"/>
      <c r="K96" s="71"/>
      <c r="L96" s="72" t="s">
        <v>1</v>
      </c>
      <c r="N96" s="200"/>
    </row>
    <row r="97" spans="1:14">
      <c r="A97" s="210" t="s">
        <v>37</v>
      </c>
      <c r="B97" s="11" t="s">
        <v>3</v>
      </c>
      <c r="C97" s="215" t="s">
        <v>4</v>
      </c>
      <c r="D97" s="216"/>
      <c r="E97" s="216"/>
      <c r="F97" s="217"/>
      <c r="G97" s="207" t="s">
        <v>5</v>
      </c>
      <c r="H97" s="207"/>
      <c r="I97" s="207" t="s">
        <v>6</v>
      </c>
      <c r="J97" s="207"/>
      <c r="K97" s="207"/>
      <c r="L97" s="207"/>
      <c r="M97" s="207"/>
      <c r="N97" s="213" t="s">
        <v>7</v>
      </c>
    </row>
    <row r="98" spans="1:14">
      <c r="A98" s="211"/>
      <c r="B98" s="12" t="s">
        <v>8</v>
      </c>
      <c r="C98" s="218" t="s">
        <v>9</v>
      </c>
      <c r="D98" s="218" t="s">
        <v>10</v>
      </c>
      <c r="E98" s="218" t="s">
        <v>11</v>
      </c>
      <c r="F98" s="183" t="s">
        <v>12</v>
      </c>
      <c r="G98" s="209" t="s">
        <v>13</v>
      </c>
      <c r="H98" s="209" t="s">
        <v>14</v>
      </c>
      <c r="I98" s="173" t="s">
        <v>13</v>
      </c>
      <c r="J98" s="209" t="s">
        <v>15</v>
      </c>
      <c r="K98" s="209"/>
      <c r="L98" s="209"/>
      <c r="M98" s="173" t="s">
        <v>12</v>
      </c>
      <c r="N98" s="214"/>
    </row>
    <row r="99" spans="1:14">
      <c r="A99" s="211"/>
      <c r="B99" s="193" t="s">
        <v>16</v>
      </c>
      <c r="C99" s="219"/>
      <c r="D99" s="219"/>
      <c r="E99" s="219"/>
      <c r="F99" s="184" t="s">
        <v>17</v>
      </c>
      <c r="G99" s="209"/>
      <c r="H99" s="209"/>
      <c r="I99" s="41" t="s">
        <v>18</v>
      </c>
      <c r="J99" s="173" t="s">
        <v>9</v>
      </c>
      <c r="K99" s="173" t="s">
        <v>10</v>
      </c>
      <c r="L99" s="173" t="s">
        <v>11</v>
      </c>
      <c r="M99" s="173" t="s">
        <v>17</v>
      </c>
      <c r="N99" s="201" t="s">
        <v>17</v>
      </c>
    </row>
    <row r="100" spans="1:14">
      <c r="A100" s="211"/>
      <c r="B100" s="173" t="s">
        <v>19</v>
      </c>
      <c r="C100" s="88">
        <v>60.23</v>
      </c>
      <c r="D100" s="88">
        <v>491.31</v>
      </c>
      <c r="E100" s="88">
        <v>800.97</v>
      </c>
      <c r="F100" s="179">
        <f>(D100-E100)/E100*100</f>
        <v>-38.660623993407995</v>
      </c>
      <c r="G100" s="88">
        <v>3516</v>
      </c>
      <c r="H100" s="88">
        <v>267248</v>
      </c>
      <c r="I100" s="85">
        <v>644</v>
      </c>
      <c r="J100" s="85">
        <v>36.86</v>
      </c>
      <c r="K100" s="85">
        <v>445.64</v>
      </c>
      <c r="L100" s="85">
        <v>394.88</v>
      </c>
      <c r="M100" s="39">
        <f>(K100-L100)/L100*100</f>
        <v>12.854538087520256</v>
      </c>
      <c r="N100" s="202">
        <f t="shared" ref="N100:N105" si="21">D100/D327*100</f>
        <v>1.0951365547803955</v>
      </c>
    </row>
    <row r="101" spans="1:14">
      <c r="A101" s="211"/>
      <c r="B101" s="173" t="s">
        <v>20</v>
      </c>
      <c r="C101" s="88">
        <v>15.92</v>
      </c>
      <c r="D101" s="88">
        <v>141.84</v>
      </c>
      <c r="E101" s="88">
        <v>172.66</v>
      </c>
      <c r="F101" s="179">
        <f>(D101-E101)/E101*100</f>
        <v>-17.850110042858795</v>
      </c>
      <c r="G101" s="88">
        <v>1228</v>
      </c>
      <c r="H101" s="88">
        <v>24580</v>
      </c>
      <c r="I101" s="85">
        <v>211</v>
      </c>
      <c r="J101" s="85">
        <v>16.5</v>
      </c>
      <c r="K101" s="85">
        <v>111.3</v>
      </c>
      <c r="L101" s="85">
        <v>159.09</v>
      </c>
      <c r="M101" s="39">
        <f>(K101-L101)/L101*100</f>
        <v>-30.039600226287011</v>
      </c>
      <c r="N101" s="202">
        <f t="shared" si="21"/>
        <v>1.4728310383126262</v>
      </c>
    </row>
    <row r="102" spans="1:14">
      <c r="A102" s="211"/>
      <c r="B102" s="173" t="s">
        <v>21</v>
      </c>
      <c r="C102" s="88">
        <v>1.49</v>
      </c>
      <c r="D102" s="88">
        <v>22.14</v>
      </c>
      <c r="E102" s="88">
        <v>25.71</v>
      </c>
      <c r="F102" s="179">
        <f>(D102-E102)/E102*100</f>
        <v>-13.885647607934656</v>
      </c>
      <c r="G102" s="88">
        <v>12</v>
      </c>
      <c r="H102" s="88">
        <v>55959.7</v>
      </c>
      <c r="I102" s="85"/>
      <c r="J102" s="85"/>
      <c r="K102" s="85"/>
      <c r="L102" s="85"/>
      <c r="M102" s="39" t="e">
        <f>(K102-L102)/L102*100</f>
        <v>#DIV/0!</v>
      </c>
      <c r="N102" s="202">
        <f t="shared" si="21"/>
        <v>0.75590619805119807</v>
      </c>
    </row>
    <row r="103" spans="1:14">
      <c r="A103" s="211"/>
      <c r="B103" s="173" t="s">
        <v>22</v>
      </c>
      <c r="C103" s="88"/>
      <c r="D103" s="88">
        <v>0.05</v>
      </c>
      <c r="E103" s="88"/>
      <c r="F103" s="179" t="e">
        <f>(D103-E103)/E103*100</f>
        <v>#DIV/0!</v>
      </c>
      <c r="G103" s="88">
        <v>3</v>
      </c>
      <c r="H103" s="88">
        <v>220</v>
      </c>
      <c r="I103" s="85"/>
      <c r="J103" s="85"/>
      <c r="K103" s="85"/>
      <c r="L103" s="85"/>
      <c r="M103" s="39"/>
      <c r="N103" s="202">
        <f t="shared" si="21"/>
        <v>6.0874409835836836E-3</v>
      </c>
    </row>
    <row r="104" spans="1:14">
      <c r="A104" s="211"/>
      <c r="B104" s="173" t="s">
        <v>23</v>
      </c>
      <c r="C104" s="88"/>
      <c r="D104" s="88"/>
      <c r="E104" s="88">
        <v>0.04</v>
      </c>
      <c r="F104" s="179"/>
      <c r="G104" s="88"/>
      <c r="H104" s="88"/>
      <c r="I104" s="85"/>
      <c r="J104" s="85"/>
      <c r="K104" s="85"/>
      <c r="L104" s="85"/>
      <c r="M104" s="39"/>
      <c r="N104" s="202">
        <f t="shared" si="21"/>
        <v>0</v>
      </c>
    </row>
    <row r="105" spans="1:14">
      <c r="A105" s="211"/>
      <c r="B105" s="173" t="s">
        <v>24</v>
      </c>
      <c r="C105" s="88">
        <v>3.26</v>
      </c>
      <c r="D105" s="88">
        <v>32.56</v>
      </c>
      <c r="E105" s="88">
        <v>53.19</v>
      </c>
      <c r="F105" s="179">
        <f>(D105-E105)/E105*100</f>
        <v>-38.785485993607814</v>
      </c>
      <c r="G105" s="88">
        <v>211</v>
      </c>
      <c r="H105" s="88">
        <v>91121.600000000006</v>
      </c>
      <c r="I105" s="85">
        <v>24</v>
      </c>
      <c r="J105" s="85">
        <v>2.0299999999999998</v>
      </c>
      <c r="K105" s="85">
        <v>15.78</v>
      </c>
      <c r="L105" s="85">
        <v>6.57</v>
      </c>
      <c r="M105" s="39">
        <f>(K105-L105)/L105*100</f>
        <v>140.18264840182647</v>
      </c>
      <c r="N105" s="202">
        <f t="shared" si="21"/>
        <v>0.60730356997265311</v>
      </c>
    </row>
    <row r="106" spans="1:14">
      <c r="A106" s="211"/>
      <c r="B106" s="173" t="s">
        <v>25</v>
      </c>
      <c r="C106" s="88">
        <v>14.53</v>
      </c>
      <c r="D106" s="88">
        <v>14.53</v>
      </c>
      <c r="E106" s="88"/>
      <c r="F106" s="179"/>
      <c r="G106" s="88">
        <v>28</v>
      </c>
      <c r="H106" s="88">
        <v>297.36</v>
      </c>
      <c r="I106" s="85"/>
      <c r="J106" s="85"/>
      <c r="K106" s="85"/>
      <c r="L106" s="85"/>
      <c r="M106" s="39"/>
      <c r="N106" s="202"/>
    </row>
    <row r="107" spans="1:14">
      <c r="A107" s="211"/>
      <c r="B107" s="173" t="s">
        <v>26</v>
      </c>
      <c r="C107" s="88">
        <v>1.64</v>
      </c>
      <c r="D107" s="88">
        <v>34.54</v>
      </c>
      <c r="E107" s="88">
        <v>21.9</v>
      </c>
      <c r="F107" s="179">
        <f>(D107-E107)/E107*100</f>
        <v>57.716894977168955</v>
      </c>
      <c r="G107" s="88">
        <v>1498</v>
      </c>
      <c r="H107" s="88">
        <v>48539.4</v>
      </c>
      <c r="I107" s="85">
        <v>6</v>
      </c>
      <c r="J107" s="85"/>
      <c r="K107" s="85">
        <v>8.08</v>
      </c>
      <c r="L107" s="85">
        <v>29.2</v>
      </c>
      <c r="M107" s="39">
        <f>(K107-L107)/L107*100</f>
        <v>-72.328767123287662</v>
      </c>
      <c r="N107" s="202">
        <f>D107/D334*100</f>
        <v>0.26501862236293033</v>
      </c>
    </row>
    <row r="108" spans="1:14">
      <c r="A108" s="211"/>
      <c r="B108" s="173" t="s">
        <v>27</v>
      </c>
      <c r="C108" s="42"/>
      <c r="D108" s="42"/>
      <c r="E108" s="42"/>
      <c r="F108" s="179"/>
      <c r="G108" s="42">
        <v>5</v>
      </c>
      <c r="H108" s="42">
        <v>14</v>
      </c>
      <c r="I108" s="39"/>
      <c r="J108" s="39"/>
      <c r="K108" s="39"/>
      <c r="L108" s="39"/>
      <c r="M108" s="39"/>
      <c r="N108" s="202"/>
    </row>
    <row r="109" spans="1:14">
      <c r="A109" s="211"/>
      <c r="B109" s="18" t="s">
        <v>28</v>
      </c>
      <c r="C109" s="42"/>
      <c r="D109" s="42"/>
      <c r="E109" s="42"/>
      <c r="F109" s="179"/>
      <c r="G109" s="42"/>
      <c r="H109" s="42"/>
      <c r="I109" s="42"/>
      <c r="J109" s="42"/>
      <c r="K109" s="42"/>
      <c r="L109" s="42"/>
      <c r="M109" s="39"/>
      <c r="N109" s="202"/>
    </row>
    <row r="110" spans="1:14">
      <c r="A110" s="211"/>
      <c r="B110" s="18" t="s">
        <v>29</v>
      </c>
      <c r="C110" s="42"/>
      <c r="D110" s="42"/>
      <c r="E110" s="42"/>
      <c r="F110" s="179"/>
      <c r="G110" s="42"/>
      <c r="H110" s="42"/>
      <c r="I110" s="42"/>
      <c r="J110" s="42"/>
      <c r="K110" s="42"/>
      <c r="L110" s="42"/>
      <c r="M110" s="39"/>
      <c r="N110" s="202"/>
    </row>
    <row r="111" spans="1:14">
      <c r="A111" s="211"/>
      <c r="B111" s="18" t="s">
        <v>30</v>
      </c>
      <c r="C111" s="42"/>
      <c r="D111" s="42"/>
      <c r="E111" s="42"/>
      <c r="F111" s="179"/>
      <c r="G111" s="42"/>
      <c r="H111" s="42"/>
      <c r="I111" s="42"/>
      <c r="J111" s="42"/>
      <c r="K111" s="42"/>
      <c r="L111" s="42"/>
      <c r="M111" s="39"/>
      <c r="N111" s="202"/>
    </row>
    <row r="112" spans="1:14" ht="14.25" thickBot="1">
      <c r="A112" s="212"/>
      <c r="B112" s="19" t="s">
        <v>31</v>
      </c>
      <c r="C112" s="20">
        <f t="shared" ref="C112:L112" si="22">C100+C102+C103+C104+C105+C106+C107+C108</f>
        <v>81.150000000000006</v>
      </c>
      <c r="D112" s="20">
        <f t="shared" si="22"/>
        <v>595.12999999999988</v>
      </c>
      <c r="E112" s="20">
        <f t="shared" si="22"/>
        <v>901.81000000000006</v>
      </c>
      <c r="F112" s="180">
        <f>(D112-E112)/E112*100</f>
        <v>-34.007163371441898</v>
      </c>
      <c r="G112" s="20">
        <f t="shared" si="22"/>
        <v>5273</v>
      </c>
      <c r="H112" s="20">
        <f t="shared" si="22"/>
        <v>463400.06000000006</v>
      </c>
      <c r="I112" s="20">
        <f t="shared" si="22"/>
        <v>674</v>
      </c>
      <c r="J112" s="20">
        <f t="shared" si="22"/>
        <v>38.89</v>
      </c>
      <c r="K112" s="20">
        <f t="shared" si="22"/>
        <v>469.49999999999994</v>
      </c>
      <c r="L112" s="20">
        <f t="shared" si="22"/>
        <v>430.65</v>
      </c>
      <c r="M112" s="20">
        <f>(K112-L112)/L112*100</f>
        <v>9.0212469522814285</v>
      </c>
      <c r="N112" s="203">
        <f>D112/D339*100</f>
        <v>0.71568191618594412</v>
      </c>
    </row>
    <row r="113" spans="1:14" ht="14.25" thickTop="1">
      <c r="A113" s="221" t="s">
        <v>90</v>
      </c>
      <c r="B113" s="22" t="s">
        <v>19</v>
      </c>
      <c r="C113" s="42">
        <v>13.242467000000001</v>
      </c>
      <c r="D113" s="42">
        <v>152.427943</v>
      </c>
      <c r="E113" s="42">
        <v>163.048204</v>
      </c>
      <c r="F113" s="181">
        <f>(D113-E113)/E113*100</f>
        <v>-6.5135712871759077</v>
      </c>
      <c r="G113" s="42">
        <v>1173</v>
      </c>
      <c r="H113" s="42">
        <v>122338.251378</v>
      </c>
      <c r="I113" s="42">
        <v>403</v>
      </c>
      <c r="J113" s="42">
        <v>11.802099999999996</v>
      </c>
      <c r="K113" s="42">
        <v>93.530581999999995</v>
      </c>
      <c r="L113" s="42">
        <v>22.693389</v>
      </c>
      <c r="M113" s="125">
        <f t="shared" ref="M113:M128" si="23">(K113-L113)/L113*100</f>
        <v>312.14902719025355</v>
      </c>
      <c r="N113" s="204">
        <f>D113/D327*100</f>
        <v>0.33976392165696301</v>
      </c>
    </row>
    <row r="114" spans="1:14">
      <c r="A114" s="222"/>
      <c r="B114" s="173" t="s">
        <v>20</v>
      </c>
      <c r="C114" s="42">
        <v>1.1205670000000001</v>
      </c>
      <c r="D114" s="42">
        <v>11.039648</v>
      </c>
      <c r="E114" s="42">
        <v>36.140159000000004</v>
      </c>
      <c r="F114" s="179">
        <f>(D114-E114)/E114*100</f>
        <v>-69.453238985473192</v>
      </c>
      <c r="G114" s="42">
        <v>123</v>
      </c>
      <c r="H114" s="42">
        <v>2460</v>
      </c>
      <c r="I114" s="42">
        <v>114</v>
      </c>
      <c r="J114" s="42">
        <v>0.87340199999999957</v>
      </c>
      <c r="K114" s="42">
        <v>8.378501</v>
      </c>
      <c r="L114" s="42">
        <v>3.8589389999999999</v>
      </c>
      <c r="M114" s="39">
        <f t="shared" si="23"/>
        <v>117.11929107975017</v>
      </c>
      <c r="N114" s="202">
        <f>D114/D328*100</f>
        <v>0.11463294011876696</v>
      </c>
    </row>
    <row r="115" spans="1:14">
      <c r="A115" s="222"/>
      <c r="B115" s="173" t="s">
        <v>21</v>
      </c>
      <c r="C115" s="42">
        <v>0</v>
      </c>
      <c r="D115" s="42">
        <v>2.264151</v>
      </c>
      <c r="E115" s="42">
        <v>0.56603800000000004</v>
      </c>
      <c r="F115" s="179"/>
      <c r="G115" s="42">
        <v>3</v>
      </c>
      <c r="H115" s="42">
        <v>2200</v>
      </c>
      <c r="I115" s="42"/>
      <c r="J115" s="42">
        <v>0</v>
      </c>
      <c r="K115" s="42">
        <v>0</v>
      </c>
      <c r="L115" s="42">
        <v>0</v>
      </c>
      <c r="M115" s="39"/>
      <c r="N115" s="202"/>
    </row>
    <row r="116" spans="1:14">
      <c r="A116" s="222"/>
      <c r="B116" s="173" t="s">
        <v>22</v>
      </c>
      <c r="C116" s="42">
        <v>0</v>
      </c>
      <c r="D116" s="42">
        <v>0</v>
      </c>
      <c r="E116" s="42">
        <v>0</v>
      </c>
      <c r="F116" s="179"/>
      <c r="G116" s="42">
        <v>0</v>
      </c>
      <c r="H116" s="42">
        <v>0</v>
      </c>
      <c r="I116" s="42"/>
      <c r="J116" s="42">
        <v>0</v>
      </c>
      <c r="K116" s="42">
        <v>0</v>
      </c>
      <c r="L116" s="42">
        <v>0</v>
      </c>
      <c r="M116" s="39"/>
      <c r="N116" s="202"/>
    </row>
    <row r="117" spans="1:14">
      <c r="A117" s="222"/>
      <c r="B117" s="173" t="s">
        <v>23</v>
      </c>
      <c r="C117" s="42">
        <v>0.37735799999999997</v>
      </c>
      <c r="D117" s="42">
        <v>0.37735799999999997</v>
      </c>
      <c r="E117" s="42">
        <v>1.5094339999999999</v>
      </c>
      <c r="F117" s="179"/>
      <c r="G117" s="42">
        <v>1</v>
      </c>
      <c r="H117" s="42">
        <v>1000</v>
      </c>
      <c r="I117" s="42"/>
      <c r="J117" s="42">
        <v>0</v>
      </c>
      <c r="K117" s="42">
        <v>0</v>
      </c>
      <c r="L117" s="42">
        <v>0</v>
      </c>
      <c r="M117" s="39"/>
      <c r="N117" s="202"/>
    </row>
    <row r="118" spans="1:14">
      <c r="A118" s="222"/>
      <c r="B118" s="173" t="s">
        <v>24</v>
      </c>
      <c r="C118" s="42">
        <v>0.41320800000000002</v>
      </c>
      <c r="D118" s="42">
        <v>38.571096000000004</v>
      </c>
      <c r="E118" s="42">
        <v>27.270560999999997</v>
      </c>
      <c r="F118" s="179">
        <f>(D118-E118)/E118*100</f>
        <v>41.438586466923098</v>
      </c>
      <c r="G118" s="42">
        <v>55</v>
      </c>
      <c r="H118" s="42">
        <v>63602.438900000001</v>
      </c>
      <c r="I118" s="42"/>
      <c r="J118" s="42">
        <v>0</v>
      </c>
      <c r="K118" s="42">
        <v>4.7482199999999999</v>
      </c>
      <c r="L118" s="42">
        <v>0</v>
      </c>
      <c r="M118" s="39"/>
      <c r="N118" s="202">
        <f>D118/D332*100</f>
        <v>0.71942150794096804</v>
      </c>
    </row>
    <row r="119" spans="1:14">
      <c r="A119" s="222"/>
      <c r="B119" s="173" t="s">
        <v>25</v>
      </c>
      <c r="C119" s="42">
        <v>0</v>
      </c>
      <c r="D119" s="42">
        <v>25.738405</v>
      </c>
      <c r="E119" s="42">
        <v>0</v>
      </c>
      <c r="F119" s="179"/>
      <c r="G119" s="42">
        <v>4</v>
      </c>
      <c r="H119" s="42">
        <v>627.76599999999996</v>
      </c>
      <c r="I119" s="42"/>
      <c r="J119" s="42">
        <v>0</v>
      </c>
      <c r="K119" s="42">
        <v>0</v>
      </c>
      <c r="L119" s="42">
        <v>0</v>
      </c>
      <c r="M119" s="39"/>
      <c r="N119" s="202"/>
    </row>
    <row r="120" spans="1:14">
      <c r="A120" s="222"/>
      <c r="B120" s="173" t="s">
        <v>26</v>
      </c>
      <c r="C120" s="42">
        <v>26.248927999999999</v>
      </c>
      <c r="D120" s="42">
        <v>76.903821999999991</v>
      </c>
      <c r="E120" s="42">
        <v>4.3718580000000005</v>
      </c>
      <c r="F120" s="179">
        <f>(D120-E120)/E120*100</f>
        <v>1659.0649559066187</v>
      </c>
      <c r="G120" s="42">
        <v>832</v>
      </c>
      <c r="H120" s="42">
        <v>90406.163700000005</v>
      </c>
      <c r="I120" s="42"/>
      <c r="J120" s="42">
        <v>0</v>
      </c>
      <c r="K120" s="42">
        <v>0</v>
      </c>
      <c r="L120" s="42">
        <v>0</v>
      </c>
      <c r="M120" s="39"/>
      <c r="N120" s="202">
        <f>D120/D334*100</f>
        <v>0.59006789116630032</v>
      </c>
    </row>
    <row r="121" spans="1:14">
      <c r="A121" s="222"/>
      <c r="B121" s="173" t="s">
        <v>27</v>
      </c>
      <c r="C121" s="39">
        <v>0</v>
      </c>
      <c r="D121" s="39">
        <v>0</v>
      </c>
      <c r="E121" s="39">
        <v>0</v>
      </c>
      <c r="F121" s="179"/>
      <c r="G121" s="42">
        <v>9</v>
      </c>
      <c r="H121" s="42">
        <v>6917</v>
      </c>
      <c r="I121" s="42"/>
      <c r="J121" s="42">
        <v>0</v>
      </c>
      <c r="K121" s="42">
        <v>0</v>
      </c>
      <c r="L121" s="42">
        <v>0</v>
      </c>
      <c r="M121" s="39"/>
      <c r="N121" s="202"/>
    </row>
    <row r="122" spans="1:14">
      <c r="A122" s="222"/>
      <c r="B122" s="18" t="s">
        <v>28</v>
      </c>
      <c r="C122" s="42">
        <v>0</v>
      </c>
      <c r="D122" s="42">
        <v>0</v>
      </c>
      <c r="E122" s="42">
        <v>0</v>
      </c>
      <c r="F122" s="179"/>
      <c r="G122" s="42"/>
      <c r="H122" s="42"/>
      <c r="I122" s="42"/>
      <c r="J122" s="42">
        <v>0</v>
      </c>
      <c r="K122" s="42"/>
      <c r="L122" s="42"/>
      <c r="M122" s="39"/>
      <c r="N122" s="202"/>
    </row>
    <row r="123" spans="1:14">
      <c r="A123" s="222"/>
      <c r="B123" s="18" t="s">
        <v>29</v>
      </c>
      <c r="C123" s="42">
        <v>0</v>
      </c>
      <c r="D123" s="42">
        <v>0</v>
      </c>
      <c r="E123" s="42">
        <v>0</v>
      </c>
      <c r="F123" s="179"/>
      <c r="G123" s="42"/>
      <c r="H123" s="42"/>
      <c r="I123" s="42"/>
      <c r="J123" s="42">
        <v>0</v>
      </c>
      <c r="K123" s="42">
        <v>0</v>
      </c>
      <c r="L123" s="42"/>
      <c r="M123" s="39"/>
      <c r="N123" s="202"/>
    </row>
    <row r="124" spans="1:14">
      <c r="A124" s="222"/>
      <c r="B124" s="18" t="s">
        <v>30</v>
      </c>
      <c r="C124" s="42">
        <v>0</v>
      </c>
      <c r="D124" s="42">
        <v>0</v>
      </c>
      <c r="E124" s="42">
        <v>0</v>
      </c>
      <c r="F124" s="179"/>
      <c r="G124" s="39"/>
      <c r="H124" s="39"/>
      <c r="I124" s="39"/>
      <c r="J124" s="39">
        <v>0</v>
      </c>
      <c r="K124" s="39"/>
      <c r="L124" s="39"/>
      <c r="M124" s="39"/>
      <c r="N124" s="202"/>
    </row>
    <row r="125" spans="1:14" ht="14.25" thickBot="1">
      <c r="A125" s="223"/>
      <c r="B125" s="19" t="s">
        <v>31</v>
      </c>
      <c r="C125" s="20">
        <f t="shared" ref="C125:L125" si="24">C113+C115+C116+C117+C118+C119+C120+C121</f>
        <v>40.281960999999995</v>
      </c>
      <c r="D125" s="20">
        <f t="shared" si="24"/>
        <v>296.28277500000002</v>
      </c>
      <c r="E125" s="20">
        <f t="shared" si="24"/>
        <v>196.76609499999998</v>
      </c>
      <c r="F125" s="180">
        <f t="shared" ref="F125:F131" si="25">(D125-E125)/E125*100</f>
        <v>50.576132031283159</v>
      </c>
      <c r="G125" s="20">
        <f t="shared" si="24"/>
        <v>2077</v>
      </c>
      <c r="H125" s="20">
        <f t="shared" si="24"/>
        <v>287091.619978</v>
      </c>
      <c r="I125" s="20">
        <f t="shared" si="24"/>
        <v>403</v>
      </c>
      <c r="J125" s="20">
        <f t="shared" si="24"/>
        <v>11.802099999999996</v>
      </c>
      <c r="K125" s="20">
        <f t="shared" si="24"/>
        <v>98.278801999999999</v>
      </c>
      <c r="L125" s="20">
        <f t="shared" si="24"/>
        <v>22.693389</v>
      </c>
      <c r="M125" s="20">
        <f t="shared" si="23"/>
        <v>333.07238949634188</v>
      </c>
      <c r="N125" s="203">
        <f>D125/D339*100</f>
        <v>0.35629900046189739</v>
      </c>
    </row>
    <row r="126" spans="1:14" ht="14.25" thickTop="1">
      <c r="A126" s="221" t="s">
        <v>38</v>
      </c>
      <c r="B126" s="173" t="s">
        <v>19</v>
      </c>
      <c r="C126" s="84">
        <v>165.50575900000001</v>
      </c>
      <c r="D126" s="89">
        <v>1388.9159159999999</v>
      </c>
      <c r="E126" s="89">
        <v>1659.90715</v>
      </c>
      <c r="F126" s="179">
        <f t="shared" si="25"/>
        <v>-16.325686289139732</v>
      </c>
      <c r="G126" s="91">
        <v>7632</v>
      </c>
      <c r="H126" s="91">
        <v>747994.03388200002</v>
      </c>
      <c r="I126" s="91">
        <v>1975</v>
      </c>
      <c r="J126" s="91">
        <v>126.225708</v>
      </c>
      <c r="K126" s="91">
        <v>764.575828</v>
      </c>
      <c r="L126" s="91">
        <v>664.69577200000003</v>
      </c>
      <c r="M126" s="39">
        <f t="shared" si="23"/>
        <v>15.026431671059276</v>
      </c>
      <c r="N126" s="202">
        <f t="shared" ref="N126:N131" si="26">D126/D327*100</f>
        <v>3.0959121351649612</v>
      </c>
    </row>
    <row r="127" spans="1:14">
      <c r="A127" s="222"/>
      <c r="B127" s="173" t="s">
        <v>20</v>
      </c>
      <c r="C127" s="85">
        <v>11.296523000000001</v>
      </c>
      <c r="D127" s="91">
        <v>172.41046299999999</v>
      </c>
      <c r="E127" s="91">
        <v>380.10310399999997</v>
      </c>
      <c r="F127" s="179">
        <f t="shared" si="25"/>
        <v>-54.641132580701047</v>
      </c>
      <c r="G127" s="91">
        <v>1395</v>
      </c>
      <c r="H127" s="91">
        <v>27803.4</v>
      </c>
      <c r="I127" s="91">
        <v>671</v>
      </c>
      <c r="J127" s="91">
        <v>53.591679999999997</v>
      </c>
      <c r="K127" s="91">
        <v>260.777151</v>
      </c>
      <c r="L127" s="91">
        <v>246.70093199999999</v>
      </c>
      <c r="M127" s="39">
        <f t="shared" si="23"/>
        <v>5.7057826599536359</v>
      </c>
      <c r="N127" s="202">
        <f t="shared" si="26"/>
        <v>1.7902670701935322</v>
      </c>
    </row>
    <row r="128" spans="1:14">
      <c r="A128" s="222"/>
      <c r="B128" s="173" t="s">
        <v>21</v>
      </c>
      <c r="C128" s="85">
        <v>0.169623</v>
      </c>
      <c r="D128" s="91">
        <v>12.106066</v>
      </c>
      <c r="E128" s="91">
        <v>11.934227999999999</v>
      </c>
      <c r="F128" s="179">
        <f t="shared" si="25"/>
        <v>1.439875289796718</v>
      </c>
      <c r="G128" s="91">
        <v>29</v>
      </c>
      <c r="H128" s="91">
        <v>20870.047959</v>
      </c>
      <c r="I128" s="91"/>
      <c r="J128" s="91"/>
      <c r="K128" s="91"/>
      <c r="L128" s="91">
        <v>2.324811</v>
      </c>
      <c r="M128" s="39">
        <f t="shared" si="23"/>
        <v>-100</v>
      </c>
      <c r="N128" s="202">
        <f t="shared" si="26"/>
        <v>0.41332657287339097</v>
      </c>
    </row>
    <row r="129" spans="1:14">
      <c r="A129" s="222"/>
      <c r="B129" s="173" t="s">
        <v>22</v>
      </c>
      <c r="C129" s="85">
        <v>0.59159099999999998</v>
      </c>
      <c r="D129" s="91">
        <v>6.501525</v>
      </c>
      <c r="E129" s="91">
        <v>1.269347</v>
      </c>
      <c r="F129" s="179">
        <f t="shared" si="25"/>
        <v>412.19445904075087</v>
      </c>
      <c r="G129" s="91">
        <v>549</v>
      </c>
      <c r="H129" s="91">
        <v>289927</v>
      </c>
      <c r="I129" s="91">
        <v>6</v>
      </c>
      <c r="J129" s="91"/>
      <c r="K129" s="91">
        <v>1.7758</v>
      </c>
      <c r="L129" s="91">
        <v>0.63</v>
      </c>
      <c r="M129" s="39"/>
      <c r="N129" s="202">
        <f t="shared" si="26"/>
        <v>0.79155299481587815</v>
      </c>
    </row>
    <row r="130" spans="1:14">
      <c r="A130" s="222"/>
      <c r="B130" s="173" t="s">
        <v>23</v>
      </c>
      <c r="C130" s="85"/>
      <c r="D130" s="91"/>
      <c r="E130" s="91">
        <v>1.6035090000000001</v>
      </c>
      <c r="F130" s="179">
        <f t="shared" si="25"/>
        <v>-100</v>
      </c>
      <c r="G130" s="91"/>
      <c r="H130" s="91"/>
      <c r="I130" s="91">
        <v>1</v>
      </c>
      <c r="J130" s="91"/>
      <c r="K130" s="91">
        <v>6.1350000000000002E-2</v>
      </c>
      <c r="L130" s="91"/>
      <c r="M130" s="39"/>
      <c r="N130" s="202">
        <f t="shared" si="26"/>
        <v>0</v>
      </c>
    </row>
    <row r="131" spans="1:14">
      <c r="A131" s="222"/>
      <c r="B131" s="173" t="s">
        <v>24</v>
      </c>
      <c r="C131" s="85">
        <v>15.756076999999999</v>
      </c>
      <c r="D131" s="91">
        <v>150.860625</v>
      </c>
      <c r="E131" s="91">
        <v>73.536752000000007</v>
      </c>
      <c r="F131" s="179">
        <f t="shared" si="25"/>
        <v>105.14997045286958</v>
      </c>
      <c r="G131" s="91">
        <v>420</v>
      </c>
      <c r="H131" s="91">
        <v>52376.375</v>
      </c>
      <c r="I131" s="91">
        <v>25</v>
      </c>
      <c r="J131" s="91">
        <v>4.6409799999999999</v>
      </c>
      <c r="K131" s="91">
        <v>9.9675069999999995</v>
      </c>
      <c r="L131" s="91">
        <v>12.348993999999999</v>
      </c>
      <c r="M131" s="39">
        <f>(K131-L131)/L131*100</f>
        <v>-19.284866443371826</v>
      </c>
      <c r="N131" s="202">
        <f t="shared" si="26"/>
        <v>2.8138266624940318</v>
      </c>
    </row>
    <row r="132" spans="1:14">
      <c r="A132" s="222"/>
      <c r="B132" s="173" t="s">
        <v>25</v>
      </c>
      <c r="C132" s="87"/>
      <c r="D132" s="92"/>
      <c r="E132" s="92"/>
      <c r="F132" s="179"/>
      <c r="G132" s="92"/>
      <c r="H132" s="92"/>
      <c r="I132" s="92"/>
      <c r="J132" s="92"/>
      <c r="K132" s="92"/>
      <c r="L132" s="92"/>
      <c r="M132" s="39"/>
      <c r="N132" s="202"/>
    </row>
    <row r="133" spans="1:14">
      <c r="A133" s="222"/>
      <c r="B133" s="173" t="s">
        <v>26</v>
      </c>
      <c r="C133" s="85">
        <v>14.578839</v>
      </c>
      <c r="D133" s="91">
        <v>182.91058000000001</v>
      </c>
      <c r="E133" s="91">
        <v>128.747499</v>
      </c>
      <c r="F133" s="179">
        <f>(D133-E133)/E133*100</f>
        <v>42.069229632181056</v>
      </c>
      <c r="G133" s="91">
        <v>8351</v>
      </c>
      <c r="H133" s="91">
        <v>1895340.4528600001</v>
      </c>
      <c r="I133" s="91">
        <v>152</v>
      </c>
      <c r="J133" s="91">
        <v>30.717099999999999</v>
      </c>
      <c r="K133" s="91">
        <v>53.426253000000003</v>
      </c>
      <c r="L133" s="91">
        <v>17.526472999999999</v>
      </c>
      <c r="M133" s="39">
        <f>(K133-L133)/L133*100</f>
        <v>204.83174224500277</v>
      </c>
      <c r="N133" s="202">
        <f>D133/D334*100</f>
        <v>1.4034368826637107</v>
      </c>
    </row>
    <row r="134" spans="1:14">
      <c r="A134" s="222"/>
      <c r="B134" s="173" t="s">
        <v>27</v>
      </c>
      <c r="C134" s="88">
        <v>4.7169999999999997E-2</v>
      </c>
      <c r="D134" s="91">
        <v>6.0824199999999999</v>
      </c>
      <c r="E134" s="91">
        <v>2.4905659999999998</v>
      </c>
      <c r="F134" s="179">
        <f>(D134-E134)/E134*100</f>
        <v>144.21838248815732</v>
      </c>
      <c r="G134" s="91">
        <v>3</v>
      </c>
      <c r="H134" s="91">
        <v>270.89460800000001</v>
      </c>
      <c r="I134" s="91">
        <v>1</v>
      </c>
      <c r="J134" s="91"/>
      <c r="K134" s="91"/>
      <c r="L134" s="91"/>
      <c r="M134" s="39"/>
      <c r="N134" s="202">
        <f>D134/D335*100</f>
        <v>0.22845129932237065</v>
      </c>
    </row>
    <row r="135" spans="1:14">
      <c r="A135" s="222"/>
      <c r="B135" s="18" t="s">
        <v>28</v>
      </c>
      <c r="C135" s="88"/>
      <c r="D135" s="93"/>
      <c r="E135" s="93"/>
      <c r="F135" s="179"/>
      <c r="G135" s="93"/>
      <c r="H135" s="93"/>
      <c r="I135" s="94"/>
      <c r="J135" s="93"/>
      <c r="K135" s="93"/>
      <c r="L135" s="94"/>
      <c r="M135" s="39"/>
      <c r="N135" s="202"/>
    </row>
    <row r="136" spans="1:14">
      <c r="A136" s="222"/>
      <c r="B136" s="18" t="s">
        <v>29</v>
      </c>
      <c r="C136" s="88">
        <v>4.7169999999999997E-2</v>
      </c>
      <c r="D136" s="88">
        <v>4.7169999999999997E-2</v>
      </c>
      <c r="E136" s="88">
        <v>2.4905659999999998</v>
      </c>
      <c r="F136" s="179"/>
      <c r="G136" s="93">
        <v>1</v>
      </c>
      <c r="H136" s="93">
        <v>15</v>
      </c>
      <c r="I136" s="88">
        <v>1</v>
      </c>
      <c r="J136" s="88"/>
      <c r="K136" s="88">
        <v>0.10301100000000001</v>
      </c>
      <c r="L136" s="88"/>
      <c r="M136" s="39"/>
      <c r="N136" s="202">
        <f>D136/D337*100</f>
        <v>5.0227225754502482E-2</v>
      </c>
    </row>
    <row r="137" spans="1:14">
      <c r="A137" s="222"/>
      <c r="B137" s="18" t="s">
        <v>30</v>
      </c>
      <c r="C137" s="88"/>
      <c r="D137" s="94">
        <v>6.0352499999999996</v>
      </c>
      <c r="E137" s="94"/>
      <c r="F137" s="179"/>
      <c r="G137" s="94">
        <v>2</v>
      </c>
      <c r="H137" s="94">
        <v>255.89460800000001</v>
      </c>
      <c r="I137" s="88"/>
      <c r="J137" s="88"/>
      <c r="K137" s="88"/>
      <c r="L137" s="93"/>
      <c r="M137" s="39"/>
      <c r="N137" s="202"/>
    </row>
    <row r="138" spans="1:14" ht="14.25" thickBot="1">
      <c r="A138" s="223"/>
      <c r="B138" s="19" t="s">
        <v>31</v>
      </c>
      <c r="C138" s="20">
        <f t="shared" ref="C138:L138" si="27">C126+C128+C129+C130+C131+C132+C133+C134</f>
        <v>196.64905899999999</v>
      </c>
      <c r="D138" s="20">
        <f t="shared" si="27"/>
        <v>1747.3771319999998</v>
      </c>
      <c r="E138" s="20">
        <f t="shared" si="27"/>
        <v>1879.489051</v>
      </c>
      <c r="F138" s="180">
        <f>(D138-E138)/E138*100</f>
        <v>-7.029140123466469</v>
      </c>
      <c r="G138" s="20">
        <f t="shared" si="27"/>
        <v>16984</v>
      </c>
      <c r="H138" s="20">
        <f t="shared" si="27"/>
        <v>3006778.8043089998</v>
      </c>
      <c r="I138" s="20">
        <f t="shared" si="27"/>
        <v>2160</v>
      </c>
      <c r="J138" s="20">
        <f t="shared" si="27"/>
        <v>161.583788</v>
      </c>
      <c r="K138" s="20">
        <f t="shared" si="27"/>
        <v>829.80673799999988</v>
      </c>
      <c r="L138" s="20">
        <f t="shared" si="27"/>
        <v>697.52604999999994</v>
      </c>
      <c r="M138" s="20">
        <f>(K138-L138)/L138*100</f>
        <v>18.964264918851413</v>
      </c>
      <c r="N138" s="203">
        <f>D138/D339*100</f>
        <v>2.1013328417812236</v>
      </c>
    </row>
    <row r="139" spans="1:14" ht="14.25" thickTop="1"/>
    <row r="142" spans="1:14" s="70" customFormat="1" ht="18.75">
      <c r="A142" s="206" t="str">
        <f>A1</f>
        <v>2021年1-7月丹东市财产保险业务统计表</v>
      </c>
      <c r="B142" s="206"/>
      <c r="C142" s="206"/>
      <c r="D142" s="206"/>
      <c r="E142" s="206"/>
      <c r="F142" s="206"/>
      <c r="G142" s="206"/>
      <c r="H142" s="206"/>
      <c r="I142" s="206"/>
      <c r="J142" s="206"/>
      <c r="K142" s="206"/>
      <c r="L142" s="206"/>
      <c r="M142" s="206"/>
      <c r="N142" s="206"/>
    </row>
    <row r="143" spans="1:14" s="70" customFormat="1" ht="14.25" thickBot="1">
      <c r="B143" s="72" t="s">
        <v>0</v>
      </c>
      <c r="C143" s="71"/>
      <c r="D143" s="71"/>
      <c r="F143" s="177"/>
      <c r="G143" s="86" t="str">
        <f>G2</f>
        <v>（2021年1-7月）</v>
      </c>
      <c r="H143" s="71"/>
      <c r="I143" s="71"/>
      <c r="J143" s="71"/>
      <c r="K143" s="71"/>
      <c r="L143" s="72" t="s">
        <v>1</v>
      </c>
      <c r="N143" s="200"/>
    </row>
    <row r="144" spans="1:14">
      <c r="A144" s="210" t="s">
        <v>39</v>
      </c>
      <c r="B144" s="191" t="s">
        <v>3</v>
      </c>
      <c r="C144" s="207" t="s">
        <v>4</v>
      </c>
      <c r="D144" s="207"/>
      <c r="E144" s="207"/>
      <c r="F144" s="207"/>
      <c r="G144" s="207" t="s">
        <v>5</v>
      </c>
      <c r="H144" s="207"/>
      <c r="I144" s="207" t="s">
        <v>6</v>
      </c>
      <c r="J144" s="207"/>
      <c r="K144" s="207"/>
      <c r="L144" s="207"/>
      <c r="M144" s="207"/>
      <c r="N144" s="213" t="s">
        <v>7</v>
      </c>
    </row>
    <row r="145" spans="1:14">
      <c r="A145" s="211"/>
      <c r="B145" s="71" t="s">
        <v>8</v>
      </c>
      <c r="C145" s="209" t="s">
        <v>9</v>
      </c>
      <c r="D145" s="209" t="s">
        <v>10</v>
      </c>
      <c r="E145" s="209" t="s">
        <v>11</v>
      </c>
      <c r="F145" s="183" t="s">
        <v>12</v>
      </c>
      <c r="G145" s="209" t="s">
        <v>13</v>
      </c>
      <c r="H145" s="209" t="s">
        <v>14</v>
      </c>
      <c r="I145" s="173" t="s">
        <v>13</v>
      </c>
      <c r="J145" s="209" t="s">
        <v>15</v>
      </c>
      <c r="K145" s="209"/>
      <c r="L145" s="209"/>
      <c r="M145" s="173" t="s">
        <v>12</v>
      </c>
      <c r="N145" s="214"/>
    </row>
    <row r="146" spans="1:14">
      <c r="A146" s="211"/>
      <c r="B146" s="192" t="s">
        <v>16</v>
      </c>
      <c r="C146" s="209"/>
      <c r="D146" s="209"/>
      <c r="E146" s="209"/>
      <c r="F146" s="183" t="s">
        <v>17</v>
      </c>
      <c r="G146" s="209"/>
      <c r="H146" s="209"/>
      <c r="I146" s="41" t="s">
        <v>18</v>
      </c>
      <c r="J146" s="173" t="s">
        <v>9</v>
      </c>
      <c r="K146" s="173" t="s">
        <v>10</v>
      </c>
      <c r="L146" s="173" t="s">
        <v>11</v>
      </c>
      <c r="M146" s="173" t="s">
        <v>17</v>
      </c>
      <c r="N146" s="201" t="s">
        <v>17</v>
      </c>
    </row>
    <row r="147" spans="1:14">
      <c r="A147" s="211"/>
      <c r="B147" s="173" t="s">
        <v>19</v>
      </c>
      <c r="C147" s="28">
        <v>-0.22</v>
      </c>
      <c r="D147" s="139">
        <v>21.2303</v>
      </c>
      <c r="E147" s="139">
        <v>144.2253</v>
      </c>
      <c r="F147" s="16">
        <f>(D147-E147)/E147*100</f>
        <v>-85.279767142103353</v>
      </c>
      <c r="G147" s="24">
        <v>158</v>
      </c>
      <c r="H147" s="24">
        <v>19892.3223</v>
      </c>
      <c r="I147" s="24">
        <v>91</v>
      </c>
      <c r="J147" s="28">
        <v>-4.8226000000000004</v>
      </c>
      <c r="K147" s="28">
        <v>49.578600000000002</v>
      </c>
      <c r="L147" s="28">
        <v>51.444400000000002</v>
      </c>
      <c r="M147" s="39">
        <f>(K147-L147)/L147*100</f>
        <v>-3.6268281873245685</v>
      </c>
      <c r="N147" s="202">
        <f>D147/D327*100</f>
        <v>4.7322622374782172E-2</v>
      </c>
    </row>
    <row r="148" spans="1:14">
      <c r="A148" s="211"/>
      <c r="B148" s="173" t="s">
        <v>20</v>
      </c>
      <c r="C148" s="140">
        <v>0</v>
      </c>
      <c r="D148" s="140">
        <v>1.6153</v>
      </c>
      <c r="E148" s="195">
        <v>34.489800000000002</v>
      </c>
      <c r="F148" s="16">
        <f>(D148-E148)/E148*100</f>
        <v>-95.316586353066711</v>
      </c>
      <c r="G148" s="24">
        <v>19</v>
      </c>
      <c r="H148" s="24">
        <v>418</v>
      </c>
      <c r="I148" s="24"/>
      <c r="J148" s="140">
        <v>-0.61160000000000003</v>
      </c>
      <c r="K148" s="140">
        <v>14.1435</v>
      </c>
      <c r="L148" s="140">
        <v>19.419</v>
      </c>
      <c r="M148" s="39">
        <f>(K148-L148)/L148*100</f>
        <v>-27.166692414645453</v>
      </c>
      <c r="N148" s="202">
        <f>D148/D328*100</f>
        <v>1.6772870672492845E-2</v>
      </c>
    </row>
    <row r="149" spans="1:14">
      <c r="A149" s="211"/>
      <c r="B149" s="173" t="s">
        <v>21</v>
      </c>
      <c r="C149" s="28">
        <v>0.44740000000000002</v>
      </c>
      <c r="D149" s="28">
        <v>5.2510000000000003</v>
      </c>
      <c r="E149" s="28">
        <v>3.5785999999999998</v>
      </c>
      <c r="F149" s="16">
        <f>(D149-E149)/E149*100</f>
        <v>46.73335941429611</v>
      </c>
      <c r="G149" s="37">
        <v>7</v>
      </c>
      <c r="H149" s="37">
        <v>27680</v>
      </c>
      <c r="I149" s="24">
        <v>6</v>
      </c>
      <c r="J149" s="28">
        <v>8.7800000000000003E-2</v>
      </c>
      <c r="K149" s="28">
        <v>0.15620000000000001</v>
      </c>
      <c r="L149" s="28">
        <v>-4.3592000000000004</v>
      </c>
      <c r="M149" s="39">
        <f>(K149-L149)/L149*100</f>
        <v>-103.58322628005139</v>
      </c>
      <c r="N149" s="202">
        <f>D149/D329*100</f>
        <v>0.17928019177808679</v>
      </c>
    </row>
    <row r="150" spans="1:14">
      <c r="A150" s="211"/>
      <c r="B150" s="173" t="s">
        <v>22</v>
      </c>
      <c r="C150" s="28">
        <v>0</v>
      </c>
      <c r="D150" s="28">
        <v>7.2400000000000006E-2</v>
      </c>
      <c r="E150" s="28">
        <v>6.6000000000000003E-2</v>
      </c>
      <c r="F150" s="16">
        <f>(D150-E150)/E150*100</f>
        <v>9.6969696969697008</v>
      </c>
      <c r="G150" s="37">
        <v>3</v>
      </c>
      <c r="H150" s="37">
        <v>786</v>
      </c>
      <c r="I150" s="24">
        <v>1</v>
      </c>
      <c r="J150" s="28">
        <v>2.0999999999999999E-3</v>
      </c>
      <c r="K150" s="28">
        <v>0.22950000000000001</v>
      </c>
      <c r="L150" s="28">
        <v>-1.1000000000000001E-3</v>
      </c>
      <c r="M150" s="39">
        <f>(K150-L150)/L150*100</f>
        <v>-20963.636363636364</v>
      </c>
      <c r="N150" s="202">
        <f>D150/D330*100</f>
        <v>8.814614544229174E-3</v>
      </c>
    </row>
    <row r="151" spans="1:14" ht="15">
      <c r="A151" s="211"/>
      <c r="B151" s="173" t="s">
        <v>23</v>
      </c>
      <c r="C151" s="141">
        <v>9.4000000000000004E-3</v>
      </c>
      <c r="D151" s="141">
        <v>9.4000000000000004E-3</v>
      </c>
      <c r="E151" s="141">
        <v>0</v>
      </c>
      <c r="F151" s="16"/>
      <c r="G151" s="37">
        <v>1</v>
      </c>
      <c r="H151" s="37">
        <v>28</v>
      </c>
      <c r="I151" s="24"/>
      <c r="J151" s="24">
        <v>3.0999999999999999E-3</v>
      </c>
      <c r="K151" s="24">
        <v>3.0999999999999999E-3</v>
      </c>
      <c r="L151" s="24">
        <v>0</v>
      </c>
      <c r="M151" s="39"/>
      <c r="N151" s="202"/>
    </row>
    <row r="152" spans="1:14">
      <c r="A152" s="211"/>
      <c r="B152" s="173" t="s">
        <v>24</v>
      </c>
      <c r="C152" s="28">
        <v>0.24990000000000001</v>
      </c>
      <c r="D152" s="28">
        <v>14.1571</v>
      </c>
      <c r="E152" s="28">
        <v>14.3613</v>
      </c>
      <c r="F152" s="16">
        <f>(D152-E152)/E152*100</f>
        <v>-1.4218768495888265</v>
      </c>
      <c r="G152" s="37">
        <v>4</v>
      </c>
      <c r="H152" s="37">
        <v>14320.7</v>
      </c>
      <c r="I152" s="24">
        <v>11</v>
      </c>
      <c r="J152" s="28">
        <v>-0.32469999999999999</v>
      </c>
      <c r="K152" s="28">
        <v>41.795699999999997</v>
      </c>
      <c r="L152" s="28">
        <v>-15.200799999999999</v>
      </c>
      <c r="M152" s="39">
        <f>(K152-L152)/L152*100</f>
        <v>-374.95723909267934</v>
      </c>
      <c r="N152" s="202">
        <f>D152/D332*100</f>
        <v>0.2640558160460641</v>
      </c>
    </row>
    <row r="153" spans="1:14">
      <c r="A153" s="211"/>
      <c r="B153" s="173" t="s">
        <v>25</v>
      </c>
      <c r="C153" s="24"/>
      <c r="D153" s="24"/>
      <c r="E153" s="24"/>
      <c r="F153" s="16"/>
      <c r="G153" s="37"/>
      <c r="H153" s="37"/>
      <c r="I153" s="24"/>
      <c r="J153" s="24"/>
      <c r="K153" s="24"/>
      <c r="L153" s="24"/>
      <c r="M153" s="39"/>
      <c r="N153" s="202"/>
    </row>
    <row r="154" spans="1:14">
      <c r="A154" s="211"/>
      <c r="B154" s="173" t="s">
        <v>26</v>
      </c>
      <c r="C154" s="142">
        <v>1.0902000000000001</v>
      </c>
      <c r="D154" s="142">
        <v>7.6382000000000003</v>
      </c>
      <c r="E154" s="142">
        <v>11.276400000000001</v>
      </c>
      <c r="F154" s="16">
        <f>(D154-E154)/E154*100</f>
        <v>-32.263843070483489</v>
      </c>
      <c r="G154" s="37">
        <v>17</v>
      </c>
      <c r="H154" s="37">
        <v>120544.84</v>
      </c>
      <c r="I154" s="24">
        <v>5</v>
      </c>
      <c r="J154" s="28">
        <v>-0.58650000000000002</v>
      </c>
      <c r="K154" s="28">
        <v>-2.5152999999999999</v>
      </c>
      <c r="L154" s="28">
        <v>1.3698999999999999</v>
      </c>
      <c r="M154" s="39">
        <f>(K154-L154)/L154*100</f>
        <v>-283.6119424775531</v>
      </c>
      <c r="N154" s="202">
        <f>D154/D334*100</f>
        <v>5.8606405365736386E-2</v>
      </c>
    </row>
    <row r="155" spans="1:14">
      <c r="A155" s="211"/>
      <c r="B155" s="173" t="s">
        <v>27</v>
      </c>
      <c r="C155" s="24">
        <v>0</v>
      </c>
      <c r="D155" s="24">
        <v>0</v>
      </c>
      <c r="E155" s="24">
        <v>0.02</v>
      </c>
      <c r="F155" s="16">
        <f>(D155-E155)/E155*100</f>
        <v>-100</v>
      </c>
      <c r="G155" s="37"/>
      <c r="H155" s="37"/>
      <c r="I155" s="24"/>
      <c r="J155" s="28">
        <v>0</v>
      </c>
      <c r="K155" s="28">
        <v>0</v>
      </c>
      <c r="L155" s="28">
        <v>0</v>
      </c>
      <c r="M155" s="39" t="e">
        <f>(K155-L155)/L155*100</f>
        <v>#DIV/0!</v>
      </c>
      <c r="N155" s="202">
        <f>D155/D335*100</f>
        <v>0</v>
      </c>
    </row>
    <row r="156" spans="1:14">
      <c r="A156" s="211"/>
      <c r="B156" s="18" t="s">
        <v>28</v>
      </c>
      <c r="C156" s="24"/>
      <c r="D156" s="24"/>
      <c r="E156" s="24"/>
      <c r="F156" s="16"/>
      <c r="G156" s="37"/>
      <c r="H156" s="37"/>
      <c r="I156" s="37"/>
      <c r="J156" s="37"/>
      <c r="K156" s="37"/>
      <c r="L156" s="37"/>
      <c r="M156" s="39"/>
      <c r="N156" s="202"/>
    </row>
    <row r="157" spans="1:14">
      <c r="A157" s="211"/>
      <c r="B157" s="18" t="s">
        <v>29</v>
      </c>
      <c r="C157" s="37">
        <v>0</v>
      </c>
      <c r="D157" s="142">
        <v>0</v>
      </c>
      <c r="E157" s="37">
        <v>0</v>
      </c>
      <c r="F157" s="16"/>
      <c r="G157" s="39"/>
      <c r="H157" s="39"/>
      <c r="I157" s="39"/>
      <c r="J157" s="39">
        <v>0</v>
      </c>
      <c r="K157" s="39">
        <v>0</v>
      </c>
      <c r="L157" s="39">
        <v>0</v>
      </c>
      <c r="M157" s="39"/>
      <c r="N157" s="202"/>
    </row>
    <row r="158" spans="1:14">
      <c r="A158" s="211"/>
      <c r="B158" s="18" t="s">
        <v>30</v>
      </c>
      <c r="C158" s="42"/>
      <c r="D158" s="42"/>
      <c r="E158" s="42"/>
      <c r="F158" s="16"/>
      <c r="G158" s="143"/>
      <c r="H158" s="143"/>
      <c r="I158" s="143"/>
      <c r="J158" s="143"/>
      <c r="K158" s="143"/>
      <c r="L158" s="143"/>
      <c r="M158" s="39"/>
      <c r="N158" s="202"/>
    </row>
    <row r="159" spans="1:14" ht="14.25" thickBot="1">
      <c r="A159" s="212"/>
      <c r="B159" s="19" t="s">
        <v>31</v>
      </c>
      <c r="C159" s="20">
        <f t="shared" ref="C159:L159" si="28">C147+C149+C150+C151+C152+C153+C154+C155</f>
        <v>1.5769000000000002</v>
      </c>
      <c r="D159" s="20">
        <f t="shared" si="28"/>
        <v>48.358399999999996</v>
      </c>
      <c r="E159" s="20">
        <f t="shared" si="28"/>
        <v>173.52760000000001</v>
      </c>
      <c r="F159" s="21">
        <f t="shared" ref="F159:F165" si="29">(D159-E159)/E159*100</f>
        <v>-72.132156498447515</v>
      </c>
      <c r="G159" s="20">
        <f t="shared" si="28"/>
        <v>190</v>
      </c>
      <c r="H159" s="20">
        <f t="shared" si="28"/>
        <v>183251.86229999998</v>
      </c>
      <c r="I159" s="20">
        <f t="shared" si="28"/>
        <v>114</v>
      </c>
      <c r="J159" s="20">
        <f t="shared" si="28"/>
        <v>-5.6408000000000005</v>
      </c>
      <c r="K159" s="20">
        <f t="shared" si="28"/>
        <v>89.247800000000012</v>
      </c>
      <c r="L159" s="20">
        <f t="shared" si="28"/>
        <v>33.2532</v>
      </c>
      <c r="M159" s="20">
        <f>(K159-L159)/L159*100</f>
        <v>168.38860620932726</v>
      </c>
      <c r="N159" s="203">
        <f>D159/D339*100</f>
        <v>5.8154071170477654E-2</v>
      </c>
    </row>
    <row r="160" spans="1:14" ht="14.25" thickTop="1">
      <c r="A160" s="221" t="s">
        <v>40</v>
      </c>
      <c r="B160" s="173" t="s">
        <v>19</v>
      </c>
      <c r="C160" s="35">
        <v>348.599062</v>
      </c>
      <c r="D160" s="35">
        <v>2886.6244079999997</v>
      </c>
      <c r="E160" s="35">
        <v>3565.0442069999999</v>
      </c>
      <c r="F160" s="16">
        <f t="shared" si="29"/>
        <v>-19.029772412580918</v>
      </c>
      <c r="G160" s="35">
        <v>20537</v>
      </c>
      <c r="H160" s="35">
        <v>2034374.6473450002</v>
      </c>
      <c r="I160" s="37">
        <v>2440</v>
      </c>
      <c r="J160" s="37">
        <v>197.69</v>
      </c>
      <c r="K160" s="35">
        <v>1366.83</v>
      </c>
      <c r="L160" s="35">
        <v>1438.01</v>
      </c>
      <c r="M160" s="41">
        <f t="shared" ref="M160:M175" si="30">(K160-L160)/L160*100</f>
        <v>-4.9498960368843097</v>
      </c>
      <c r="N160" s="202">
        <f t="shared" ref="N160:N168" si="31">D160/D327*100</f>
        <v>6.4343243758973321</v>
      </c>
    </row>
    <row r="161" spans="1:14">
      <c r="A161" s="222"/>
      <c r="B161" s="173" t="s">
        <v>20</v>
      </c>
      <c r="C161" s="35">
        <v>52.818300000000001</v>
      </c>
      <c r="D161" s="35">
        <v>538.49950000000001</v>
      </c>
      <c r="E161" s="35">
        <v>699.02890000000002</v>
      </c>
      <c r="F161" s="16">
        <f t="shared" si="29"/>
        <v>-22.964629931609409</v>
      </c>
      <c r="G161" s="35">
        <v>5836</v>
      </c>
      <c r="H161" s="35">
        <v>117326.8</v>
      </c>
      <c r="I161" s="37">
        <v>846</v>
      </c>
      <c r="J161" s="37">
        <v>75.58</v>
      </c>
      <c r="K161" s="35">
        <v>329.96</v>
      </c>
      <c r="L161" s="35">
        <v>501.02</v>
      </c>
      <c r="M161" s="41">
        <f t="shared" si="30"/>
        <v>-34.142349606802128</v>
      </c>
      <c r="N161" s="202">
        <f t="shared" si="31"/>
        <v>5.5916439489271719</v>
      </c>
    </row>
    <row r="162" spans="1:14">
      <c r="A162" s="222"/>
      <c r="B162" s="173" t="s">
        <v>21</v>
      </c>
      <c r="C162" s="35">
        <v>8.4188539999999996</v>
      </c>
      <c r="D162" s="35">
        <v>166.77229800000001</v>
      </c>
      <c r="E162" s="35">
        <v>143.00187399999999</v>
      </c>
      <c r="F162" s="16">
        <f t="shared" si="29"/>
        <v>16.622456290328071</v>
      </c>
      <c r="G162" s="35">
        <v>79</v>
      </c>
      <c r="H162" s="35">
        <v>337848.26710399997</v>
      </c>
      <c r="I162" s="37">
        <v>5</v>
      </c>
      <c r="J162" s="37"/>
      <c r="K162" s="35">
        <v>4.42</v>
      </c>
      <c r="L162" s="35">
        <v>1.57</v>
      </c>
      <c r="M162" s="41">
        <f t="shared" si="30"/>
        <v>181.52866242038212</v>
      </c>
      <c r="N162" s="202">
        <f t="shared" si="31"/>
        <v>5.6939572593243648</v>
      </c>
    </row>
    <row r="163" spans="1:14">
      <c r="A163" s="222"/>
      <c r="B163" s="173" t="s">
        <v>22</v>
      </c>
      <c r="C163" s="35">
        <v>8.7872330000000005</v>
      </c>
      <c r="D163" s="35">
        <v>104.886427</v>
      </c>
      <c r="E163" s="35">
        <v>76.121313999999998</v>
      </c>
      <c r="F163" s="16">
        <f t="shared" si="29"/>
        <v>37.788513477315959</v>
      </c>
      <c r="G163" s="35">
        <v>6382</v>
      </c>
      <c r="H163" s="35">
        <v>260709.99040000001</v>
      </c>
      <c r="I163" s="37">
        <v>376</v>
      </c>
      <c r="J163" s="37">
        <v>5.39</v>
      </c>
      <c r="K163" s="35">
        <v>49.7</v>
      </c>
      <c r="L163" s="35">
        <v>12.68</v>
      </c>
      <c r="M163" s="41">
        <f t="shared" si="30"/>
        <v>291.95583596214516</v>
      </c>
      <c r="N163" s="202">
        <f t="shared" si="31"/>
        <v>12.769798686829164</v>
      </c>
    </row>
    <row r="164" spans="1:14">
      <c r="A164" s="222"/>
      <c r="B164" s="173" t="s">
        <v>23</v>
      </c>
      <c r="C164" s="35">
        <v>0.90566399999999991</v>
      </c>
      <c r="D164" s="35">
        <v>23.523557999999998</v>
      </c>
      <c r="E164" s="35">
        <v>13.850895000000001</v>
      </c>
      <c r="F164" s="16">
        <f t="shared" si="29"/>
        <v>69.834209269509259</v>
      </c>
      <c r="G164" s="35">
        <v>147</v>
      </c>
      <c r="H164" s="35">
        <v>159417.84</v>
      </c>
      <c r="I164" s="37"/>
      <c r="J164" s="37"/>
      <c r="K164" s="35"/>
      <c r="L164" s="35"/>
      <c r="M164" s="41" t="e">
        <f t="shared" si="30"/>
        <v>#DIV/0!</v>
      </c>
      <c r="N164" s="202">
        <f t="shared" si="31"/>
        <v>10.952556177416417</v>
      </c>
    </row>
    <row r="165" spans="1:14">
      <c r="A165" s="222"/>
      <c r="B165" s="173" t="s">
        <v>24</v>
      </c>
      <c r="C165" s="35">
        <v>21.822013000000002</v>
      </c>
      <c r="D165" s="35">
        <v>327.897423</v>
      </c>
      <c r="E165" s="35">
        <v>306.584225</v>
      </c>
      <c r="F165" s="16">
        <f t="shared" si="29"/>
        <v>6.9518247391887167</v>
      </c>
      <c r="G165" s="35">
        <v>683</v>
      </c>
      <c r="H165" s="35">
        <v>425066.02407300001</v>
      </c>
      <c r="I165" s="37">
        <v>87</v>
      </c>
      <c r="J165" s="37">
        <v>3.14</v>
      </c>
      <c r="K165" s="35">
        <v>103.34</v>
      </c>
      <c r="L165" s="35">
        <v>14.01</v>
      </c>
      <c r="M165" s="41">
        <f t="shared" si="30"/>
        <v>637.61598857958597</v>
      </c>
      <c r="N165" s="202">
        <f t="shared" si="31"/>
        <v>6.1158868419144081</v>
      </c>
    </row>
    <row r="166" spans="1:14">
      <c r="A166" s="222"/>
      <c r="B166" s="173" t="s">
        <v>25</v>
      </c>
      <c r="C166" s="35">
        <v>1.44</v>
      </c>
      <c r="D166" s="35">
        <v>49.816753999999996</v>
      </c>
      <c r="E166" s="35">
        <v>153.613</v>
      </c>
      <c r="F166" s="16"/>
      <c r="G166" s="35">
        <v>15</v>
      </c>
      <c r="H166" s="35">
        <v>1949.2285789999999</v>
      </c>
      <c r="I166" s="144">
        <v>7</v>
      </c>
      <c r="J166" s="37"/>
      <c r="K166" s="35">
        <v>10.27</v>
      </c>
      <c r="L166" s="35"/>
      <c r="M166" s="41"/>
      <c r="N166" s="202">
        <f t="shared" si="31"/>
        <v>0.37538692437040094</v>
      </c>
    </row>
    <row r="167" spans="1:14">
      <c r="A167" s="222"/>
      <c r="B167" s="173" t="s">
        <v>26</v>
      </c>
      <c r="C167" s="35">
        <v>28.207079999999998</v>
      </c>
      <c r="D167" s="35">
        <v>246.108091</v>
      </c>
      <c r="E167" s="35">
        <v>250.089111</v>
      </c>
      <c r="F167" s="16">
        <f>(D167-E167)/E167*100</f>
        <v>-1.5918405979698975</v>
      </c>
      <c r="G167" s="35">
        <v>7666</v>
      </c>
      <c r="H167" s="35">
        <v>536831.30000000005</v>
      </c>
      <c r="I167" s="37">
        <v>65</v>
      </c>
      <c r="J167" s="37">
        <v>0.68</v>
      </c>
      <c r="K167" s="35">
        <v>121.73</v>
      </c>
      <c r="L167" s="35">
        <v>78.209999999999994</v>
      </c>
      <c r="M167" s="41">
        <f t="shared" si="30"/>
        <v>55.645058176703763</v>
      </c>
      <c r="N167" s="202">
        <f t="shared" si="31"/>
        <v>1.8883389469945193</v>
      </c>
    </row>
    <row r="168" spans="1:14">
      <c r="A168" s="222"/>
      <c r="B168" s="173" t="s">
        <v>27</v>
      </c>
      <c r="C168" s="35">
        <v>1.2913399999999999</v>
      </c>
      <c r="D168" s="35">
        <v>30.829315999999999</v>
      </c>
      <c r="E168" s="35">
        <v>24.274738999999997</v>
      </c>
      <c r="F168" s="16">
        <f>(D168-E168)/E168*100</f>
        <v>27.001637381147546</v>
      </c>
      <c r="G168" s="35">
        <v>32</v>
      </c>
      <c r="H168" s="35">
        <v>14719.705116000001</v>
      </c>
      <c r="I168" s="37">
        <v>3</v>
      </c>
      <c r="J168" s="37"/>
      <c r="K168" s="35">
        <v>1.79</v>
      </c>
      <c r="L168" s="37">
        <v>1.1200000000000001</v>
      </c>
      <c r="M168" s="41">
        <f t="shared" si="30"/>
        <v>59.821428571428555</v>
      </c>
      <c r="N168" s="202">
        <f t="shared" si="31"/>
        <v>1.15792682804212</v>
      </c>
    </row>
    <row r="169" spans="1:14">
      <c r="A169" s="222"/>
      <c r="B169" s="18" t="s">
        <v>28</v>
      </c>
      <c r="C169" s="35">
        <v>0</v>
      </c>
      <c r="D169" s="35">
        <v>0</v>
      </c>
      <c r="E169" s="35">
        <v>0</v>
      </c>
      <c r="F169" s="16"/>
      <c r="G169" s="35">
        <v>0</v>
      </c>
      <c r="H169" s="35">
        <v>0</v>
      </c>
      <c r="I169" s="35"/>
      <c r="J169" s="35"/>
      <c r="K169" s="35"/>
      <c r="L169" s="35"/>
      <c r="M169" s="41"/>
      <c r="N169" s="202"/>
    </row>
    <row r="170" spans="1:14">
      <c r="A170" s="222"/>
      <c r="B170" s="18" t="s">
        <v>29</v>
      </c>
      <c r="C170" s="35">
        <v>0.92747199999999996</v>
      </c>
      <c r="D170" s="35">
        <v>9.5423639999999992</v>
      </c>
      <c r="E170" s="35">
        <v>3.2779559999999996</v>
      </c>
      <c r="F170" s="16">
        <f>(D170-E170)/E170*100</f>
        <v>191.1071411574774</v>
      </c>
      <c r="G170" s="35">
        <v>7</v>
      </c>
      <c r="H170" s="35">
        <v>7899.5015879999992</v>
      </c>
      <c r="I170" s="35"/>
      <c r="J170" s="35"/>
      <c r="K170" s="35"/>
      <c r="L170" s="35"/>
      <c r="M170" s="41"/>
      <c r="N170" s="202">
        <f>D170/D337*100</f>
        <v>10.160832538894155</v>
      </c>
    </row>
    <row r="171" spans="1:14">
      <c r="A171" s="222"/>
      <c r="B171" s="18" t="s">
        <v>30</v>
      </c>
      <c r="C171" s="42">
        <v>0</v>
      </c>
      <c r="D171" s="42">
        <v>13.141839000000001</v>
      </c>
      <c r="E171" s="42">
        <v>0</v>
      </c>
      <c r="F171" s="16"/>
      <c r="G171" s="49">
        <v>2</v>
      </c>
      <c r="H171" s="49">
        <v>576.06502799999998</v>
      </c>
      <c r="I171" s="49"/>
      <c r="J171" s="145"/>
      <c r="K171" s="41"/>
      <c r="L171" s="145"/>
      <c r="M171" s="41"/>
      <c r="N171" s="202"/>
    </row>
    <row r="172" spans="1:14" ht="14.25" thickBot="1">
      <c r="A172" s="223"/>
      <c r="B172" s="19" t="s">
        <v>31</v>
      </c>
      <c r="C172" s="20">
        <f t="shared" ref="C172:L172" si="32">C160+C162+C163+C164+C165+C166+C167+C168</f>
        <v>419.47124600000006</v>
      </c>
      <c r="D172" s="20">
        <f t="shared" si="32"/>
        <v>3836.458274999999</v>
      </c>
      <c r="E172" s="20">
        <f t="shared" si="32"/>
        <v>4532.5793650000005</v>
      </c>
      <c r="F172" s="21">
        <f>(D172-E172)/E172*100</f>
        <v>-15.358166596604125</v>
      </c>
      <c r="G172" s="20">
        <f t="shared" si="32"/>
        <v>35541</v>
      </c>
      <c r="H172" s="20">
        <f t="shared" si="32"/>
        <v>3770917.0026170006</v>
      </c>
      <c r="I172" s="20">
        <f>I160+I162+I163+I164+I165+I166+I167+I168</f>
        <v>2983</v>
      </c>
      <c r="J172" s="20">
        <f t="shared" si="32"/>
        <v>206.89999999999998</v>
      </c>
      <c r="K172" s="20">
        <f t="shared" si="32"/>
        <v>1658.08</v>
      </c>
      <c r="L172" s="20">
        <f t="shared" si="32"/>
        <v>1545.6</v>
      </c>
      <c r="M172" s="20">
        <f t="shared" si="30"/>
        <v>7.2774327122153233</v>
      </c>
      <c r="N172" s="203">
        <f>D172/D339*100</f>
        <v>4.6135866274921815</v>
      </c>
    </row>
    <row r="173" spans="1:14" ht="14.25" thickTop="1">
      <c r="A173" s="221" t="s">
        <v>41</v>
      </c>
      <c r="B173" s="173" t="s">
        <v>19</v>
      </c>
      <c r="C173" s="84">
        <v>97.7</v>
      </c>
      <c r="D173" s="119">
        <v>582.03</v>
      </c>
      <c r="E173" s="119">
        <v>852.72</v>
      </c>
      <c r="F173" s="16">
        <f>(D173-E173)/E173*100</f>
        <v>-31.744300591049821</v>
      </c>
      <c r="G173" s="85">
        <v>4629</v>
      </c>
      <c r="H173" s="85">
        <v>362756.38</v>
      </c>
      <c r="I173" s="85">
        <v>1553</v>
      </c>
      <c r="J173" s="85">
        <v>28.2</v>
      </c>
      <c r="K173" s="120">
        <v>260.45</v>
      </c>
      <c r="L173" s="120">
        <v>273.37</v>
      </c>
      <c r="M173" s="39">
        <f t="shared" si="30"/>
        <v>-4.7261952664886477</v>
      </c>
      <c r="N173" s="202">
        <f t="shared" ref="N173:N178" si="33">D173/D327*100</f>
        <v>1.2973526469618641</v>
      </c>
    </row>
    <row r="174" spans="1:14">
      <c r="A174" s="222"/>
      <c r="B174" s="173" t="s">
        <v>20</v>
      </c>
      <c r="C174" s="85">
        <v>36.65</v>
      </c>
      <c r="D174" s="120">
        <v>167.88</v>
      </c>
      <c r="E174" s="120">
        <v>196.07</v>
      </c>
      <c r="F174" s="16">
        <f>(D174-E174)/E174*100</f>
        <v>-14.377518233284031</v>
      </c>
      <c r="G174" s="85">
        <v>1857</v>
      </c>
      <c r="H174" s="85">
        <v>42260</v>
      </c>
      <c r="I174" s="85">
        <v>410</v>
      </c>
      <c r="J174" s="85">
        <v>10.220000000000001</v>
      </c>
      <c r="K174" s="120">
        <v>53.31</v>
      </c>
      <c r="L174" s="120">
        <v>108.47</v>
      </c>
      <c r="M174" s="39">
        <f t="shared" si="30"/>
        <v>-50.852770351249191</v>
      </c>
      <c r="N174" s="202">
        <f t="shared" si="33"/>
        <v>1.7432238769876176</v>
      </c>
    </row>
    <row r="175" spans="1:14">
      <c r="A175" s="222"/>
      <c r="B175" s="173" t="s">
        <v>21</v>
      </c>
      <c r="C175" s="85">
        <v>0.66</v>
      </c>
      <c r="D175" s="120">
        <v>1.83</v>
      </c>
      <c r="E175" s="120">
        <v>6.42</v>
      </c>
      <c r="F175" s="16">
        <f>(D175-E175)/E175*100</f>
        <v>-71.495327102803742</v>
      </c>
      <c r="G175" s="85">
        <v>5</v>
      </c>
      <c r="H175" s="85">
        <v>1254.29</v>
      </c>
      <c r="I175" s="120"/>
      <c r="J175" s="85"/>
      <c r="K175" s="85"/>
      <c r="L175" s="120">
        <v>0.47</v>
      </c>
      <c r="M175" s="39">
        <f t="shared" si="30"/>
        <v>-100</v>
      </c>
      <c r="N175" s="202">
        <f t="shared" si="33"/>
        <v>6.2480051600437791E-2</v>
      </c>
    </row>
    <row r="176" spans="1:14">
      <c r="A176" s="222"/>
      <c r="B176" s="173" t="s">
        <v>22</v>
      </c>
      <c r="C176" s="85">
        <v>0</v>
      </c>
      <c r="D176" s="120">
        <v>0.66</v>
      </c>
      <c r="E176" s="120">
        <v>0.25</v>
      </c>
      <c r="F176" s="16">
        <f>(D176-E176)/E176*100</f>
        <v>164</v>
      </c>
      <c r="G176" s="85">
        <v>3</v>
      </c>
      <c r="H176" s="85">
        <v>4400</v>
      </c>
      <c r="I176" s="120"/>
      <c r="J176" s="85"/>
      <c r="K176" s="85"/>
      <c r="L176" s="120"/>
      <c r="M176" s="39"/>
      <c r="N176" s="202">
        <f t="shared" si="33"/>
        <v>8.0354220983304622E-2</v>
      </c>
    </row>
    <row r="177" spans="1:14">
      <c r="A177" s="222"/>
      <c r="B177" s="173" t="s">
        <v>23</v>
      </c>
      <c r="C177" s="85"/>
      <c r="D177" s="85"/>
      <c r="E177" s="120">
        <v>0.08</v>
      </c>
      <c r="F177" s="16"/>
      <c r="G177" s="85"/>
      <c r="H177" s="85"/>
      <c r="I177" s="120"/>
      <c r="J177" s="85"/>
      <c r="K177" s="85"/>
      <c r="L177" s="120"/>
      <c r="M177" s="39"/>
      <c r="N177" s="202">
        <f t="shared" si="33"/>
        <v>0</v>
      </c>
    </row>
    <row r="178" spans="1:14">
      <c r="A178" s="222"/>
      <c r="B178" s="173" t="s">
        <v>24</v>
      </c>
      <c r="C178" s="85">
        <v>1.24</v>
      </c>
      <c r="D178" s="120">
        <v>20.25</v>
      </c>
      <c r="E178" s="120">
        <v>26.56</v>
      </c>
      <c r="F178" s="16">
        <f>(D178-E178)/E178*100</f>
        <v>-23.757530120481924</v>
      </c>
      <c r="G178" s="85">
        <v>70</v>
      </c>
      <c r="H178" s="85">
        <v>58034.51</v>
      </c>
      <c r="I178" s="120">
        <v>9</v>
      </c>
      <c r="J178" s="85">
        <v>0.65</v>
      </c>
      <c r="K178" s="120">
        <v>5.31</v>
      </c>
      <c r="L178" s="120">
        <v>10.41</v>
      </c>
      <c r="M178" s="39">
        <f>(K178-L178)/L178*100</f>
        <v>-48.991354466858795</v>
      </c>
      <c r="N178" s="202">
        <f t="shared" si="33"/>
        <v>0.37769954827844671</v>
      </c>
    </row>
    <row r="179" spans="1:14">
      <c r="A179" s="222"/>
      <c r="B179" s="173" t="s">
        <v>25</v>
      </c>
      <c r="C179" s="87"/>
      <c r="D179" s="87"/>
      <c r="E179" s="154"/>
      <c r="F179" s="16"/>
      <c r="G179" s="85"/>
      <c r="H179" s="85"/>
      <c r="I179" s="120"/>
      <c r="J179" s="87"/>
      <c r="K179" s="87"/>
      <c r="L179" s="154"/>
      <c r="M179" s="39"/>
      <c r="N179" s="202"/>
    </row>
    <row r="180" spans="1:14">
      <c r="A180" s="222"/>
      <c r="B180" s="173" t="s">
        <v>26</v>
      </c>
      <c r="C180" s="85">
        <v>7.2</v>
      </c>
      <c r="D180" s="120">
        <v>35.229999999999997</v>
      </c>
      <c r="E180" s="120">
        <v>19.03</v>
      </c>
      <c r="F180" s="16">
        <f>(D180-E180)/E180*100</f>
        <v>85.128744088281636</v>
      </c>
      <c r="G180" s="85">
        <v>502</v>
      </c>
      <c r="H180" s="85">
        <v>70749.13</v>
      </c>
      <c r="I180" s="120">
        <v>36</v>
      </c>
      <c r="J180" s="85">
        <v>0.39</v>
      </c>
      <c r="K180" s="85">
        <v>61.17</v>
      </c>
      <c r="L180" s="120">
        <v>8.5</v>
      </c>
      <c r="M180" s="39">
        <f>(K180-L180)/L180*100</f>
        <v>619.64705882352939</v>
      </c>
      <c r="N180" s="202">
        <f>D180/D334*100</f>
        <v>0.27031285656763276</v>
      </c>
    </row>
    <row r="181" spans="1:14">
      <c r="A181" s="222"/>
      <c r="B181" s="173" t="s">
        <v>27</v>
      </c>
      <c r="C181" s="85"/>
      <c r="D181" s="85"/>
      <c r="E181" s="120"/>
      <c r="F181" s="16"/>
      <c r="G181" s="85">
        <v>2</v>
      </c>
      <c r="H181" s="85">
        <v>101.41</v>
      </c>
      <c r="I181" s="120"/>
      <c r="J181" s="85"/>
      <c r="K181" s="85"/>
      <c r="L181" s="120"/>
      <c r="M181" s="39"/>
      <c r="N181" s="202">
        <f>D181/D335*100</f>
        <v>0</v>
      </c>
    </row>
    <row r="182" spans="1:14">
      <c r="A182" s="222"/>
      <c r="B182" s="18" t="s">
        <v>28</v>
      </c>
      <c r="C182" s="88"/>
      <c r="D182" s="88"/>
      <c r="E182" s="146"/>
      <c r="F182" s="16"/>
      <c r="G182" s="88"/>
      <c r="H182" s="88"/>
      <c r="I182" s="146"/>
      <c r="J182" s="85"/>
      <c r="K182" s="85"/>
      <c r="L182" s="120"/>
      <c r="M182" s="39"/>
      <c r="N182" s="202"/>
    </row>
    <row r="183" spans="1:14">
      <c r="A183" s="222"/>
      <c r="B183" s="18" t="s">
        <v>29</v>
      </c>
      <c r="C183" s="88"/>
      <c r="D183" s="88"/>
      <c r="E183" s="146"/>
      <c r="F183" s="16"/>
      <c r="G183" s="85"/>
      <c r="H183" s="85"/>
      <c r="I183" s="120"/>
      <c r="J183" s="85"/>
      <c r="K183" s="85"/>
      <c r="L183" s="120"/>
      <c r="M183" s="39"/>
      <c r="N183" s="202">
        <f>D183/D337*100</f>
        <v>0</v>
      </c>
    </row>
    <row r="184" spans="1:14">
      <c r="A184" s="222"/>
      <c r="B184" s="18" t="s">
        <v>30</v>
      </c>
      <c r="C184" s="88"/>
      <c r="D184" s="88">
        <v>0.41</v>
      </c>
      <c r="E184" s="146"/>
      <c r="F184" s="16"/>
      <c r="G184" s="88">
        <v>2</v>
      </c>
      <c r="H184" s="88">
        <v>101.41</v>
      </c>
      <c r="I184" s="146"/>
      <c r="J184" s="85"/>
      <c r="K184" s="85"/>
      <c r="L184" s="120"/>
      <c r="M184" s="39"/>
      <c r="N184" s="202"/>
    </row>
    <row r="185" spans="1:14" ht="14.25" thickBot="1">
      <c r="A185" s="223"/>
      <c r="B185" s="19" t="s">
        <v>31</v>
      </c>
      <c r="C185" s="20">
        <f t="shared" ref="C185:L185" si="34">C173+C175+C176+C177+C178+C179+C180+C181</f>
        <v>106.8</v>
      </c>
      <c r="D185" s="20">
        <f>D173+D175+D176+D177+D178+D179+D180+D181</f>
        <v>640</v>
      </c>
      <c r="E185" s="20">
        <f t="shared" si="34"/>
        <v>905.06</v>
      </c>
      <c r="F185" s="21">
        <f>(D185-E185)/E185*100</f>
        <v>-29.286456146553814</v>
      </c>
      <c r="G185" s="20">
        <f t="shared" si="34"/>
        <v>5211</v>
      </c>
      <c r="H185" s="20">
        <f t="shared" si="34"/>
        <v>497295.72</v>
      </c>
      <c r="I185" s="20">
        <f t="shared" si="34"/>
        <v>1598</v>
      </c>
      <c r="J185" s="20">
        <f t="shared" si="34"/>
        <v>29.24</v>
      </c>
      <c r="K185" s="20">
        <f>K173+K175+K176+K177+K178+K179+K180+K181</f>
        <v>326.93</v>
      </c>
      <c r="L185" s="20">
        <f t="shared" si="34"/>
        <v>292.75000000000006</v>
      </c>
      <c r="M185" s="20">
        <f>(K185-L185)/L185*100</f>
        <v>11.675491033304848</v>
      </c>
      <c r="N185" s="203">
        <f>D185/D339*100</f>
        <v>0.76964096308202301</v>
      </c>
    </row>
    <row r="186" spans="1:14" ht="14.25" thickTop="1">
      <c r="A186" s="75"/>
      <c r="N186" s="205"/>
    </row>
    <row r="187" spans="1:14">
      <c r="A187" s="75"/>
      <c r="N187" s="205"/>
    </row>
    <row r="188" spans="1:14">
      <c r="A188" s="75"/>
      <c r="N188" s="205"/>
    </row>
    <row r="189" spans="1:14" s="70" customFormat="1" ht="18.75">
      <c r="A189" s="220" t="str">
        <f>A1</f>
        <v>2021年1-7月丹东市财产保险业务统计表</v>
      </c>
      <c r="B189" s="220"/>
      <c r="C189" s="220"/>
      <c r="D189" s="220"/>
      <c r="E189" s="220"/>
      <c r="F189" s="220"/>
      <c r="G189" s="220"/>
      <c r="H189" s="220"/>
      <c r="I189" s="220"/>
      <c r="J189" s="220"/>
      <c r="K189" s="220"/>
      <c r="L189" s="220"/>
      <c r="M189" s="220"/>
      <c r="N189" s="220"/>
    </row>
    <row r="190" spans="1:14" s="70" customFormat="1" ht="14.25" thickBot="1">
      <c r="A190" s="76"/>
      <c r="B190" s="72" t="s">
        <v>0</v>
      </c>
      <c r="C190" s="71"/>
      <c r="D190" s="71"/>
      <c r="F190" s="177"/>
      <c r="G190" s="86" t="str">
        <f>G2</f>
        <v>（2021年1-7月）</v>
      </c>
      <c r="H190" s="71"/>
      <c r="I190" s="71"/>
      <c r="J190" s="71"/>
      <c r="K190" s="71"/>
      <c r="L190" s="72" t="s">
        <v>1</v>
      </c>
      <c r="N190" s="177"/>
    </row>
    <row r="191" spans="1:14">
      <c r="A191" s="210" t="s">
        <v>42</v>
      </c>
      <c r="B191" s="191" t="s">
        <v>3</v>
      </c>
      <c r="C191" s="207" t="s">
        <v>4</v>
      </c>
      <c r="D191" s="207"/>
      <c r="E191" s="207"/>
      <c r="F191" s="208"/>
      <c r="G191" s="207" t="s">
        <v>5</v>
      </c>
      <c r="H191" s="207"/>
      <c r="I191" s="207" t="s">
        <v>6</v>
      </c>
      <c r="J191" s="207"/>
      <c r="K191" s="207"/>
      <c r="L191" s="207"/>
      <c r="M191" s="207"/>
      <c r="N191" s="213" t="s">
        <v>7</v>
      </c>
    </row>
    <row r="192" spans="1:14">
      <c r="A192" s="211"/>
      <c r="B192" s="71" t="s">
        <v>8</v>
      </c>
      <c r="C192" s="209" t="s">
        <v>9</v>
      </c>
      <c r="D192" s="209" t="s">
        <v>10</v>
      </c>
      <c r="E192" s="209" t="s">
        <v>11</v>
      </c>
      <c r="F192" s="178" t="s">
        <v>12</v>
      </c>
      <c r="G192" s="209" t="s">
        <v>13</v>
      </c>
      <c r="H192" s="209" t="s">
        <v>14</v>
      </c>
      <c r="I192" s="173" t="s">
        <v>13</v>
      </c>
      <c r="J192" s="209" t="s">
        <v>15</v>
      </c>
      <c r="K192" s="209"/>
      <c r="L192" s="209"/>
      <c r="M192" s="173" t="s">
        <v>12</v>
      </c>
      <c r="N192" s="214"/>
    </row>
    <row r="193" spans="1:14">
      <c r="A193" s="211"/>
      <c r="B193" s="192" t="s">
        <v>16</v>
      </c>
      <c r="C193" s="209"/>
      <c r="D193" s="209"/>
      <c r="E193" s="209"/>
      <c r="F193" s="178" t="s">
        <v>17</v>
      </c>
      <c r="G193" s="209"/>
      <c r="H193" s="209"/>
      <c r="I193" s="41" t="s">
        <v>18</v>
      </c>
      <c r="J193" s="173" t="s">
        <v>9</v>
      </c>
      <c r="K193" s="173" t="s">
        <v>10</v>
      </c>
      <c r="L193" s="173" t="s">
        <v>11</v>
      </c>
      <c r="M193" s="173" t="s">
        <v>17</v>
      </c>
      <c r="N193" s="201" t="s">
        <v>17</v>
      </c>
    </row>
    <row r="194" spans="1:14">
      <c r="A194" s="211"/>
      <c r="B194" s="173" t="s">
        <v>19</v>
      </c>
      <c r="C194" s="173">
        <v>171.25680299999999</v>
      </c>
      <c r="D194" s="40">
        <v>1203.337886</v>
      </c>
      <c r="E194" s="40">
        <v>1691.095523</v>
      </c>
      <c r="F194" s="179">
        <f t="shared" ref="F194:F199" si="35">(D194-E194)/E194*100</f>
        <v>-28.842701690482798</v>
      </c>
      <c r="G194" s="40">
        <v>9160</v>
      </c>
      <c r="H194" s="39">
        <v>488804.32</v>
      </c>
      <c r="I194" s="39">
        <v>1483</v>
      </c>
      <c r="J194" s="39">
        <v>48.740625000000001</v>
      </c>
      <c r="K194" s="39">
        <v>892.61809900000003</v>
      </c>
      <c r="L194" s="39">
        <v>1070.9895779999999</v>
      </c>
      <c r="M194" s="39">
        <f t="shared" ref="M194:M206" si="36">(K194-L194)/L194*100</f>
        <v>-16.654828642973023</v>
      </c>
      <c r="N194" s="202">
        <f t="shared" ref="N194:N199" si="37">D194/D327*100</f>
        <v>2.6822562266405412</v>
      </c>
    </row>
    <row r="195" spans="1:14">
      <c r="A195" s="211"/>
      <c r="B195" s="173" t="s">
        <v>20</v>
      </c>
      <c r="C195" s="173">
        <v>47.779082000000002</v>
      </c>
      <c r="D195" s="40">
        <v>350.351857</v>
      </c>
      <c r="E195" s="40">
        <v>433.07678800000002</v>
      </c>
      <c r="F195" s="179">
        <f t="shared" si="35"/>
        <v>-19.101677414306494</v>
      </c>
      <c r="G195" s="40">
        <v>3934</v>
      </c>
      <c r="H195" s="39">
        <v>136865.2096</v>
      </c>
      <c r="I195" s="39">
        <v>611</v>
      </c>
      <c r="J195" s="39">
        <v>14.966354000000001</v>
      </c>
      <c r="K195" s="39">
        <v>304.34435400000001</v>
      </c>
      <c r="L195" s="39">
        <v>377.30445900000001</v>
      </c>
      <c r="M195" s="39">
        <f t="shared" si="36"/>
        <v>-19.337196595389294</v>
      </c>
      <c r="N195" s="202">
        <f t="shared" si="37"/>
        <v>3.6379659427528672</v>
      </c>
    </row>
    <row r="196" spans="1:14">
      <c r="A196" s="211"/>
      <c r="B196" s="173" t="s">
        <v>21</v>
      </c>
      <c r="C196" s="173">
        <v>20.817931999999999</v>
      </c>
      <c r="D196" s="40">
        <v>73.266628999999995</v>
      </c>
      <c r="E196" s="40">
        <v>58.790914999999998</v>
      </c>
      <c r="F196" s="179">
        <f t="shared" si="35"/>
        <v>24.622365547465961</v>
      </c>
      <c r="G196" s="40">
        <v>543</v>
      </c>
      <c r="H196" s="39">
        <v>62773.32</v>
      </c>
      <c r="I196" s="39">
        <v>5</v>
      </c>
      <c r="J196" s="39">
        <v>15.025375</v>
      </c>
      <c r="K196" s="39">
        <v>38.875861999999998</v>
      </c>
      <c r="L196" s="39">
        <v>303.89369199999999</v>
      </c>
      <c r="M196" s="39">
        <f t="shared" si="36"/>
        <v>-87.20741396632873</v>
      </c>
      <c r="N196" s="202">
        <f t="shared" si="37"/>
        <v>2.5014769183115471</v>
      </c>
    </row>
    <row r="197" spans="1:14">
      <c r="A197" s="211"/>
      <c r="B197" s="173" t="s">
        <v>22</v>
      </c>
      <c r="C197" s="173">
        <v>1.6976420000000001</v>
      </c>
      <c r="D197" s="40">
        <v>93.078316999999998</v>
      </c>
      <c r="E197" s="40">
        <v>7.0106869999999999</v>
      </c>
      <c r="F197" s="179">
        <f t="shared" si="35"/>
        <v>1227.6632803603982</v>
      </c>
      <c r="G197" s="40">
        <v>426</v>
      </c>
      <c r="H197" s="39">
        <v>1251920.8999999999</v>
      </c>
      <c r="I197" s="39">
        <v>35</v>
      </c>
      <c r="J197" s="39">
        <v>8.99999999999999E-2</v>
      </c>
      <c r="K197" s="39">
        <v>3.3797999999999999</v>
      </c>
      <c r="L197" s="39">
        <v>2.3747600000000002</v>
      </c>
      <c r="M197" s="39">
        <f t="shared" si="36"/>
        <v>42.321750408462307</v>
      </c>
      <c r="N197" s="202">
        <f t="shared" si="37"/>
        <v>11.332175231775878</v>
      </c>
    </row>
    <row r="198" spans="1:14">
      <c r="A198" s="211"/>
      <c r="B198" s="173" t="s">
        <v>23</v>
      </c>
      <c r="C198" s="173">
        <v>0</v>
      </c>
      <c r="D198" s="40">
        <v>2.2075429999999998</v>
      </c>
      <c r="E198" s="40">
        <v>2.1870000000000001E-2</v>
      </c>
      <c r="F198" s="179">
        <f t="shared" si="35"/>
        <v>9993.9323273891168</v>
      </c>
      <c r="G198" s="40">
        <v>13</v>
      </c>
      <c r="H198" s="39">
        <v>520</v>
      </c>
      <c r="I198" s="39">
        <v>0</v>
      </c>
      <c r="J198" s="39">
        <v>0</v>
      </c>
      <c r="K198" s="39">
        <v>0</v>
      </c>
      <c r="L198" s="39">
        <v>0</v>
      </c>
      <c r="M198" s="39"/>
      <c r="N198" s="202">
        <f t="shared" si="37"/>
        <v>1.0278308545655539</v>
      </c>
    </row>
    <row r="199" spans="1:14">
      <c r="A199" s="211"/>
      <c r="B199" s="173" t="s">
        <v>24</v>
      </c>
      <c r="C199" s="173">
        <v>8.7783149999999903</v>
      </c>
      <c r="D199" s="40">
        <v>174.83905799999999</v>
      </c>
      <c r="E199" s="40">
        <v>146.07896600000001</v>
      </c>
      <c r="F199" s="179">
        <f t="shared" si="35"/>
        <v>19.688044615540328</v>
      </c>
      <c r="G199" s="40">
        <v>316</v>
      </c>
      <c r="H199" s="39">
        <v>291548.51</v>
      </c>
      <c r="I199" s="39">
        <v>41</v>
      </c>
      <c r="J199" s="39">
        <v>1.0149900000000001</v>
      </c>
      <c r="K199" s="39">
        <v>23.720236</v>
      </c>
      <c r="L199" s="39">
        <v>16.228200000000001</v>
      </c>
      <c r="M199" s="39">
        <f t="shared" si="36"/>
        <v>46.16677142258537</v>
      </c>
      <c r="N199" s="202">
        <f t="shared" si="37"/>
        <v>3.2610683075569948</v>
      </c>
    </row>
    <row r="200" spans="1:14">
      <c r="A200" s="211"/>
      <c r="B200" s="173" t="s">
        <v>25</v>
      </c>
      <c r="C200" s="173">
        <v>22.407364000000001</v>
      </c>
      <c r="D200" s="40">
        <v>22.407364000000001</v>
      </c>
      <c r="E200" s="40">
        <v>0</v>
      </c>
      <c r="F200" s="179"/>
      <c r="G200" s="40">
        <v>49</v>
      </c>
      <c r="H200" s="39">
        <v>0</v>
      </c>
      <c r="I200" s="39">
        <v>0</v>
      </c>
      <c r="J200" s="39">
        <v>0</v>
      </c>
      <c r="K200" s="39">
        <v>0</v>
      </c>
      <c r="L200" s="41">
        <v>0</v>
      </c>
      <c r="M200" s="39"/>
      <c r="N200" s="202"/>
    </row>
    <row r="201" spans="1:14">
      <c r="A201" s="211"/>
      <c r="B201" s="173" t="s">
        <v>26</v>
      </c>
      <c r="C201" s="173">
        <v>29.348452000000002</v>
      </c>
      <c r="D201" s="40">
        <v>210.68723</v>
      </c>
      <c r="E201" s="40">
        <v>275.61431499999998</v>
      </c>
      <c r="F201" s="179">
        <f>(D201-E201)/E201*100</f>
        <v>-23.557225247897588</v>
      </c>
      <c r="G201" s="40">
        <v>3351</v>
      </c>
      <c r="H201" s="39">
        <v>1684816.41</v>
      </c>
      <c r="I201" s="39">
        <v>233</v>
      </c>
      <c r="J201" s="39">
        <v>6.4199980000000103</v>
      </c>
      <c r="K201" s="39">
        <v>120.629531</v>
      </c>
      <c r="L201" s="39">
        <v>81.251318999999995</v>
      </c>
      <c r="M201" s="39">
        <f t="shared" si="36"/>
        <v>48.46470492374408</v>
      </c>
      <c r="N201" s="202">
        <f>D201/D334*100</f>
        <v>1.6165616515362433</v>
      </c>
    </row>
    <row r="202" spans="1:14">
      <c r="A202" s="211"/>
      <c r="B202" s="173" t="s">
        <v>27</v>
      </c>
      <c r="C202" s="173">
        <v>600.69749000000002</v>
      </c>
      <c r="D202" s="40">
        <v>2412.6723539999998</v>
      </c>
      <c r="E202" s="40">
        <v>1395</v>
      </c>
      <c r="F202" s="179">
        <f>(D202-E202)/E202*100</f>
        <v>72.951423225806437</v>
      </c>
      <c r="G202" s="40">
        <v>769</v>
      </c>
      <c r="H202" s="39">
        <v>24484.07</v>
      </c>
      <c r="I202" s="39">
        <v>96</v>
      </c>
      <c r="J202" s="39">
        <v>0</v>
      </c>
      <c r="K202" s="39">
        <v>374.04862900000001</v>
      </c>
      <c r="L202" s="39">
        <v>0</v>
      </c>
      <c r="M202" s="39" t="e">
        <f t="shared" si="36"/>
        <v>#DIV/0!</v>
      </c>
      <c r="N202" s="202">
        <f>D202/D335*100</f>
        <v>90.618229933227667</v>
      </c>
    </row>
    <row r="203" spans="1:14">
      <c r="A203" s="211"/>
      <c r="B203" s="18" t="s">
        <v>28</v>
      </c>
      <c r="C203" s="173">
        <v>0</v>
      </c>
      <c r="D203" s="40">
        <v>0</v>
      </c>
      <c r="E203" s="40">
        <v>35.069417999999999</v>
      </c>
      <c r="F203" s="179"/>
      <c r="G203" s="40">
        <v>0</v>
      </c>
      <c r="H203" s="39">
        <v>0</v>
      </c>
      <c r="I203" s="39">
        <v>0</v>
      </c>
      <c r="J203" s="39">
        <v>0</v>
      </c>
      <c r="K203" s="39">
        <v>0</v>
      </c>
      <c r="L203" s="42">
        <v>0.3</v>
      </c>
      <c r="M203" s="39"/>
      <c r="N203" s="202"/>
    </row>
    <row r="204" spans="1:14">
      <c r="A204" s="211"/>
      <c r="B204" s="18" t="s">
        <v>29</v>
      </c>
      <c r="C204" s="173">
        <v>12.059899</v>
      </c>
      <c r="D204" s="40">
        <v>27.888432000000002</v>
      </c>
      <c r="E204" s="40">
        <v>0</v>
      </c>
      <c r="F204" s="179"/>
      <c r="G204" s="40">
        <v>8</v>
      </c>
      <c r="H204" s="39">
        <v>12248.28</v>
      </c>
      <c r="I204" s="39">
        <v>0</v>
      </c>
      <c r="J204" s="39">
        <v>0</v>
      </c>
      <c r="K204" s="39">
        <v>0</v>
      </c>
      <c r="L204" s="42">
        <v>0</v>
      </c>
      <c r="M204" s="39"/>
      <c r="N204" s="202">
        <f>D204/D337*100</f>
        <v>29.695962900213935</v>
      </c>
    </row>
    <row r="205" spans="1:14">
      <c r="A205" s="211"/>
      <c r="B205" s="18" t="s">
        <v>30</v>
      </c>
      <c r="C205" s="173">
        <v>588.63759100000004</v>
      </c>
      <c r="D205" s="40">
        <v>2384.7839220000001</v>
      </c>
      <c r="E205" s="40">
        <v>1360.0296800000001</v>
      </c>
      <c r="F205" s="179">
        <f t="shared" ref="F205:F215" si="38">(D205-E205)/E205*100</f>
        <v>75.347932259831268</v>
      </c>
      <c r="G205" s="40">
        <v>761</v>
      </c>
      <c r="H205" s="39">
        <v>12134.79</v>
      </c>
      <c r="I205" s="39">
        <v>96</v>
      </c>
      <c r="J205" s="39">
        <v>0</v>
      </c>
      <c r="K205" s="39">
        <v>374.04862900000001</v>
      </c>
      <c r="L205" s="39">
        <v>552.90965400000005</v>
      </c>
      <c r="M205" s="39">
        <f t="shared" si="36"/>
        <v>-32.349050827027163</v>
      </c>
      <c r="N205" s="202">
        <f>D205/D338*100</f>
        <v>101.89567216295039</v>
      </c>
    </row>
    <row r="206" spans="1:14" ht="14.25" thickBot="1">
      <c r="A206" s="212"/>
      <c r="B206" s="19" t="s">
        <v>31</v>
      </c>
      <c r="C206" s="20">
        <f>C194+C196+C197+C198+C199+C200+C201+C202</f>
        <v>855.00399800000002</v>
      </c>
      <c r="D206" s="20">
        <f t="shared" ref="D206:L206" si="39">D194+D196+D197+D198+D199+D200+D201+D202</f>
        <v>4192.4963809999999</v>
      </c>
      <c r="E206" s="20">
        <f t="shared" si="39"/>
        <v>3573.6122759999998</v>
      </c>
      <c r="F206" s="180">
        <f t="shared" si="38"/>
        <v>17.318165967706118</v>
      </c>
      <c r="G206" s="20">
        <f t="shared" si="39"/>
        <v>14627</v>
      </c>
      <c r="H206" s="20">
        <f>H194+H196+H197+H198+H199+H200+H201+H202</f>
        <v>3804867.53</v>
      </c>
      <c r="I206" s="20">
        <f t="shared" si="39"/>
        <v>1893</v>
      </c>
      <c r="J206" s="20">
        <f t="shared" si="39"/>
        <v>71.290988000000013</v>
      </c>
      <c r="K206" s="20">
        <f t="shared" si="39"/>
        <v>1453.2721569999999</v>
      </c>
      <c r="L206" s="20">
        <f t="shared" si="39"/>
        <v>1474.7375489999997</v>
      </c>
      <c r="M206" s="20">
        <f t="shared" si="36"/>
        <v>-1.4555398019502004</v>
      </c>
      <c r="N206" s="203">
        <f>D206/D339*100</f>
        <v>5.0417452381105248</v>
      </c>
    </row>
    <row r="207" spans="1:14" ht="14.25" thickTop="1">
      <c r="A207" s="221" t="s">
        <v>43</v>
      </c>
      <c r="B207" s="173" t="s">
        <v>19</v>
      </c>
      <c r="C207" s="95">
        <v>15.11</v>
      </c>
      <c r="D207" s="95">
        <v>124.42</v>
      </c>
      <c r="E207" s="95">
        <v>308.63</v>
      </c>
      <c r="F207" s="186">
        <f t="shared" si="38"/>
        <v>-59.686355830606217</v>
      </c>
      <c r="G207" s="96">
        <v>928</v>
      </c>
      <c r="H207" s="96">
        <v>80978.16</v>
      </c>
      <c r="I207" s="96">
        <v>177</v>
      </c>
      <c r="J207" s="96">
        <v>9.75</v>
      </c>
      <c r="K207" s="96">
        <v>387.02</v>
      </c>
      <c r="L207" s="96">
        <v>352.49</v>
      </c>
      <c r="M207" s="39">
        <f t="shared" ref="M207:M221" si="40">(K207-L207)/L207*100</f>
        <v>9.796022582200905</v>
      </c>
      <c r="N207" s="202">
        <f t="shared" ref="N207:N215" si="41">D207/D327*100</f>
        <v>0.27733384247374732</v>
      </c>
    </row>
    <row r="208" spans="1:14">
      <c r="A208" s="222"/>
      <c r="B208" s="173" t="s">
        <v>20</v>
      </c>
      <c r="C208" s="96">
        <v>2.38</v>
      </c>
      <c r="D208" s="96">
        <v>22.57</v>
      </c>
      <c r="E208" s="96">
        <v>68.48</v>
      </c>
      <c r="F208" s="186">
        <f t="shared" si="38"/>
        <v>-67.041471962616825</v>
      </c>
      <c r="G208" s="96">
        <v>259</v>
      </c>
      <c r="H208" s="96">
        <v>5180</v>
      </c>
      <c r="I208" s="96">
        <v>69</v>
      </c>
      <c r="J208" s="96">
        <v>1.42</v>
      </c>
      <c r="K208" s="96">
        <v>63.46</v>
      </c>
      <c r="L208" s="96">
        <v>87.46</v>
      </c>
      <c r="M208" s="39">
        <f t="shared" si="40"/>
        <v>-27.441115938714834</v>
      </c>
      <c r="N208" s="202">
        <f t="shared" si="41"/>
        <v>0.23436122768412276</v>
      </c>
    </row>
    <row r="209" spans="1:14">
      <c r="A209" s="222"/>
      <c r="B209" s="173" t="s">
        <v>21</v>
      </c>
      <c r="C209" s="96">
        <v>0</v>
      </c>
      <c r="D209" s="96">
        <v>1.39</v>
      </c>
      <c r="E209" s="96">
        <v>4.71</v>
      </c>
      <c r="F209" s="186">
        <f t="shared" si="38"/>
        <v>-70.488322717622083</v>
      </c>
      <c r="G209" s="96">
        <v>1</v>
      </c>
      <c r="H209" s="96">
        <v>776.6</v>
      </c>
      <c r="I209" s="96">
        <v>2</v>
      </c>
      <c r="J209" s="96">
        <v>0</v>
      </c>
      <c r="K209" s="96">
        <v>0.6</v>
      </c>
      <c r="L209" s="96">
        <v>0.35</v>
      </c>
      <c r="M209" s="39"/>
      <c r="N209" s="202">
        <f t="shared" si="41"/>
        <v>4.7457525532572958E-2</v>
      </c>
    </row>
    <row r="210" spans="1:14">
      <c r="A210" s="222"/>
      <c r="B210" s="173" t="s">
        <v>22</v>
      </c>
      <c r="C210" s="96">
        <v>0.02</v>
      </c>
      <c r="D210" s="96">
        <v>1.8</v>
      </c>
      <c r="E210" s="96">
        <v>1.38</v>
      </c>
      <c r="F210" s="186">
        <f t="shared" si="38"/>
        <v>30.434782608695667</v>
      </c>
      <c r="G210" s="96">
        <v>125</v>
      </c>
      <c r="H210" s="96">
        <v>1327.05</v>
      </c>
      <c r="I210" s="96">
        <v>7</v>
      </c>
      <c r="J210" s="96">
        <v>0.35</v>
      </c>
      <c r="K210" s="96">
        <v>0.81</v>
      </c>
      <c r="L210" s="96">
        <v>1.31</v>
      </c>
      <c r="M210" s="39">
        <f t="shared" si="40"/>
        <v>-38.167938931297705</v>
      </c>
      <c r="N210" s="202">
        <f t="shared" si="41"/>
        <v>0.21914787540901259</v>
      </c>
    </row>
    <row r="211" spans="1:14">
      <c r="A211" s="222"/>
      <c r="B211" s="173" t="s">
        <v>23</v>
      </c>
      <c r="C211" s="96">
        <v>0</v>
      </c>
      <c r="D211" s="96">
        <v>0</v>
      </c>
      <c r="E211" s="96">
        <v>0</v>
      </c>
      <c r="F211" s="186" t="e">
        <f t="shared" si="38"/>
        <v>#DIV/0!</v>
      </c>
      <c r="G211" s="96">
        <v>0</v>
      </c>
      <c r="H211" s="96">
        <v>-18.239999999999998</v>
      </c>
      <c r="I211" s="96">
        <v>1</v>
      </c>
      <c r="J211" s="96">
        <v>0.08</v>
      </c>
      <c r="K211" s="96">
        <v>18.32</v>
      </c>
      <c r="L211" s="96">
        <v>0.92</v>
      </c>
      <c r="M211" s="39"/>
      <c r="N211" s="202">
        <f t="shared" si="41"/>
        <v>0</v>
      </c>
    </row>
    <row r="212" spans="1:14">
      <c r="A212" s="222"/>
      <c r="B212" s="173" t="s">
        <v>24</v>
      </c>
      <c r="C212" s="96">
        <v>0.12</v>
      </c>
      <c r="D212" s="96">
        <v>13.47</v>
      </c>
      <c r="E212" s="96">
        <v>8.35</v>
      </c>
      <c r="F212" s="186">
        <f t="shared" si="38"/>
        <v>61.317365269461085</v>
      </c>
      <c r="G212" s="96">
        <v>14</v>
      </c>
      <c r="H212" s="96">
        <v>15092.15</v>
      </c>
      <c r="I212" s="96">
        <v>10</v>
      </c>
      <c r="J212" s="96">
        <v>0.39</v>
      </c>
      <c r="K212" s="96">
        <v>1.33</v>
      </c>
      <c r="L212" s="96">
        <v>7.16</v>
      </c>
      <c r="M212" s="39">
        <f>(K212-L212)/L212*100</f>
        <v>-81.424581005586589</v>
      </c>
      <c r="N212" s="202">
        <f t="shared" si="41"/>
        <v>0.25124014396595934</v>
      </c>
    </row>
    <row r="213" spans="1:14">
      <c r="A213" s="222"/>
      <c r="B213" s="173" t="s">
        <v>25</v>
      </c>
      <c r="C213" s="97">
        <v>419.31</v>
      </c>
      <c r="D213" s="97">
        <v>1838.14</v>
      </c>
      <c r="E213" s="97">
        <v>1990.66</v>
      </c>
      <c r="F213" s="186">
        <f t="shared" si="38"/>
        <v>-7.6617805150050717</v>
      </c>
      <c r="G213" s="97">
        <v>194</v>
      </c>
      <c r="H213" s="97">
        <v>21559.57</v>
      </c>
      <c r="I213" s="97">
        <v>468</v>
      </c>
      <c r="J213" s="97">
        <v>62.1</v>
      </c>
      <c r="K213" s="97">
        <v>154.69999999999999</v>
      </c>
      <c r="L213" s="97">
        <v>73.28</v>
      </c>
      <c r="M213" s="39">
        <f t="shared" si="40"/>
        <v>111.10807860262007</v>
      </c>
      <c r="N213" s="202">
        <f t="shared" si="41"/>
        <v>13.851037367111651</v>
      </c>
    </row>
    <row r="214" spans="1:14">
      <c r="A214" s="222"/>
      <c r="B214" s="173" t="s">
        <v>26</v>
      </c>
      <c r="C214" s="96">
        <v>1.06</v>
      </c>
      <c r="D214" s="96">
        <v>16.190000000000001</v>
      </c>
      <c r="E214" s="96">
        <v>11.66</v>
      </c>
      <c r="F214" s="186">
        <f t="shared" si="38"/>
        <v>38.850771869639807</v>
      </c>
      <c r="G214" s="96">
        <v>103</v>
      </c>
      <c r="H214" s="96">
        <v>27249.37</v>
      </c>
      <c r="I214" s="96">
        <v>4</v>
      </c>
      <c r="J214" s="96">
        <v>0</v>
      </c>
      <c r="K214" s="96">
        <v>7.69</v>
      </c>
      <c r="L214" s="96">
        <v>2.33</v>
      </c>
      <c r="M214" s="39">
        <f t="shared" si="40"/>
        <v>230.0429184549356</v>
      </c>
      <c r="N214" s="202">
        <f t="shared" si="41"/>
        <v>0.12422268373062659</v>
      </c>
    </row>
    <row r="215" spans="1:14">
      <c r="A215" s="222"/>
      <c r="B215" s="173" t="s">
        <v>27</v>
      </c>
      <c r="C215" s="98">
        <v>0.09</v>
      </c>
      <c r="D215" s="98">
        <v>1.2</v>
      </c>
      <c r="E215" s="98">
        <v>1.46</v>
      </c>
      <c r="F215" s="186">
        <f t="shared" si="38"/>
        <v>-17.808219178082194</v>
      </c>
      <c r="G215" s="98">
        <v>14</v>
      </c>
      <c r="H215" s="98">
        <v>121.1</v>
      </c>
      <c r="I215" s="98">
        <v>0</v>
      </c>
      <c r="J215" s="98">
        <v>0</v>
      </c>
      <c r="K215" s="98">
        <v>0</v>
      </c>
      <c r="L215" s="98">
        <v>0</v>
      </c>
      <c r="M215" s="39" t="e">
        <f t="shared" si="40"/>
        <v>#DIV/0!</v>
      </c>
      <c r="N215" s="202">
        <f t="shared" si="41"/>
        <v>4.5071132737766348E-2</v>
      </c>
    </row>
    <row r="216" spans="1:14">
      <c r="A216" s="222"/>
      <c r="B216" s="18" t="s">
        <v>28</v>
      </c>
      <c r="C216" s="98"/>
      <c r="D216" s="98"/>
      <c r="E216" s="98"/>
      <c r="F216" s="186"/>
      <c r="G216" s="98"/>
      <c r="H216" s="98"/>
      <c r="I216" s="98"/>
      <c r="J216" s="98"/>
      <c r="K216" s="98"/>
      <c r="L216" s="98"/>
      <c r="M216" s="39"/>
      <c r="N216" s="202"/>
    </row>
    <row r="217" spans="1:14">
      <c r="A217" s="222"/>
      <c r="B217" s="18" t="s">
        <v>29</v>
      </c>
      <c r="C217" s="98">
        <v>0.09</v>
      </c>
      <c r="D217" s="98">
        <v>1.1299999999999999</v>
      </c>
      <c r="E217" s="98">
        <v>1.23</v>
      </c>
      <c r="F217" s="186">
        <f>(D217-E217)/E217*100</f>
        <v>-8.1300813008130142</v>
      </c>
      <c r="G217" s="98">
        <v>12</v>
      </c>
      <c r="H217" s="98">
        <v>82.1</v>
      </c>
      <c r="I217" s="98">
        <v>0</v>
      </c>
      <c r="J217" s="98">
        <v>0</v>
      </c>
      <c r="K217" s="98">
        <v>0</v>
      </c>
      <c r="L217" s="98">
        <v>0</v>
      </c>
      <c r="M217" s="39"/>
      <c r="N217" s="202">
        <f>D217/D337*100</f>
        <v>1.2032386072204324</v>
      </c>
    </row>
    <row r="218" spans="1:14">
      <c r="A218" s="222"/>
      <c r="B218" s="18" t="s">
        <v>30</v>
      </c>
      <c r="C218" s="42"/>
      <c r="D218" s="42"/>
      <c r="E218" s="42"/>
      <c r="F218" s="179"/>
      <c r="G218" s="42"/>
      <c r="H218" s="42"/>
      <c r="I218" s="42"/>
      <c r="J218" s="42"/>
      <c r="K218" s="42"/>
      <c r="L218" s="42"/>
      <c r="M218" s="39"/>
      <c r="N218" s="202"/>
    </row>
    <row r="219" spans="1:14" ht="14.25" thickBot="1">
      <c r="A219" s="223"/>
      <c r="B219" s="19" t="s">
        <v>31</v>
      </c>
      <c r="C219" s="20">
        <f t="shared" ref="C219:L219" si="42">C207+C209+C210+C211+C212+C213+C214+C215</f>
        <v>435.71</v>
      </c>
      <c r="D219" s="20">
        <f t="shared" si="42"/>
        <v>1996.6100000000001</v>
      </c>
      <c r="E219" s="20">
        <f t="shared" si="42"/>
        <v>2326.85</v>
      </c>
      <c r="F219" s="180">
        <f>(D219-E219)/E219*100</f>
        <v>-14.19257794872896</v>
      </c>
      <c r="G219" s="20">
        <f t="shared" si="42"/>
        <v>1379</v>
      </c>
      <c r="H219" s="20">
        <f t="shared" si="42"/>
        <v>147085.76000000001</v>
      </c>
      <c r="I219" s="20">
        <f t="shared" si="42"/>
        <v>669</v>
      </c>
      <c r="J219" s="20">
        <f t="shared" si="42"/>
        <v>72.67</v>
      </c>
      <c r="K219" s="20">
        <f t="shared" si="42"/>
        <v>570.47</v>
      </c>
      <c r="L219" s="20">
        <f t="shared" si="42"/>
        <v>437.84000000000009</v>
      </c>
      <c r="M219" s="20">
        <f t="shared" si="40"/>
        <v>30.291887447469374</v>
      </c>
      <c r="N219" s="203">
        <f>D219/D339*100</f>
        <v>2.4010513176549968</v>
      </c>
    </row>
    <row r="220" spans="1:14" ht="14.25" thickTop="1">
      <c r="A220" s="221" t="s">
        <v>44</v>
      </c>
      <c r="B220" s="173" t="s">
        <v>19</v>
      </c>
      <c r="C220" s="84">
        <v>2.4300000000000002</v>
      </c>
      <c r="D220" s="84">
        <v>15.79</v>
      </c>
      <c r="E220" s="84">
        <v>27.17</v>
      </c>
      <c r="F220" s="179">
        <f>(D220-E220)/E220*100</f>
        <v>-41.884431358115577</v>
      </c>
      <c r="G220" s="85">
        <v>83</v>
      </c>
      <c r="H220" s="85">
        <v>6240.05</v>
      </c>
      <c r="I220" s="85">
        <v>8</v>
      </c>
      <c r="J220" s="85">
        <v>0.33</v>
      </c>
      <c r="K220" s="85">
        <v>0.94</v>
      </c>
      <c r="L220" s="85">
        <v>11.93</v>
      </c>
      <c r="M220" s="39">
        <f t="shared" si="40"/>
        <v>-92.120704107292539</v>
      </c>
      <c r="N220" s="202">
        <f>D220/D327*100</f>
        <v>3.5196120982643221E-2</v>
      </c>
    </row>
    <row r="221" spans="1:14">
      <c r="A221" s="222"/>
      <c r="B221" s="173" t="s">
        <v>20</v>
      </c>
      <c r="C221" s="85">
        <v>0.89</v>
      </c>
      <c r="D221" s="85">
        <v>2.67</v>
      </c>
      <c r="E221" s="85">
        <v>7.99</v>
      </c>
      <c r="F221" s="179">
        <f>(D221-E221)/E221*100</f>
        <v>-66.583229036295364</v>
      </c>
      <c r="G221" s="85">
        <v>43</v>
      </c>
      <c r="H221" s="85">
        <v>860</v>
      </c>
      <c r="I221" s="85">
        <v>4</v>
      </c>
      <c r="J221" s="85">
        <v>0.21</v>
      </c>
      <c r="K221" s="85">
        <v>0.57999999999999996</v>
      </c>
      <c r="L221" s="85">
        <v>6.06</v>
      </c>
      <c r="M221" s="39">
        <f t="shared" si="40"/>
        <v>-90.429042904290426</v>
      </c>
      <c r="N221" s="202">
        <f>D221/D328*100</f>
        <v>2.7724611338795207E-2</v>
      </c>
    </row>
    <row r="222" spans="1:14">
      <c r="A222" s="222"/>
      <c r="B222" s="173" t="s">
        <v>21</v>
      </c>
      <c r="C222" s="85">
        <v>14.92</v>
      </c>
      <c r="D222" s="85">
        <v>14.92</v>
      </c>
      <c r="E222" s="85">
        <v>22.38</v>
      </c>
      <c r="F222" s="179"/>
      <c r="G222" s="85">
        <v>8</v>
      </c>
      <c r="H222" s="85">
        <v>27724.41</v>
      </c>
      <c r="I222" s="85"/>
      <c r="J222" s="85"/>
      <c r="K222" s="85"/>
      <c r="L222" s="85">
        <v>0.85</v>
      </c>
      <c r="M222" s="39"/>
      <c r="N222" s="202">
        <f>D222/D329*100</f>
        <v>0.50940020211941628</v>
      </c>
    </row>
    <row r="223" spans="1:14">
      <c r="A223" s="222"/>
      <c r="B223" s="173" t="s">
        <v>22</v>
      </c>
      <c r="C223" s="85">
        <v>0.12</v>
      </c>
      <c r="D223" s="85">
        <v>0.75660000000000005</v>
      </c>
      <c r="E223" s="85">
        <v>0.14699999999999999</v>
      </c>
      <c r="F223" s="179">
        <f>(D223-E223)/E223*100</f>
        <v>414.69387755102048</v>
      </c>
      <c r="G223" s="85">
        <v>44</v>
      </c>
      <c r="H223" s="85">
        <v>1020.44</v>
      </c>
      <c r="I223" s="85"/>
      <c r="J223" s="85"/>
      <c r="K223" s="85"/>
      <c r="L223" s="85"/>
      <c r="M223" s="39"/>
      <c r="N223" s="202">
        <f>D223/D330*100</f>
        <v>9.2115156963588296E-2</v>
      </c>
    </row>
    <row r="224" spans="1:14">
      <c r="A224" s="222"/>
      <c r="B224" s="173" t="s">
        <v>23</v>
      </c>
      <c r="C224" s="85"/>
      <c r="D224" s="85"/>
      <c r="E224" s="85"/>
      <c r="F224" s="179"/>
      <c r="G224" s="85"/>
      <c r="H224" s="85"/>
      <c r="I224" s="85"/>
      <c r="J224" s="85"/>
      <c r="K224" s="85"/>
      <c r="L224" s="85"/>
      <c r="M224" s="39"/>
      <c r="N224" s="202"/>
    </row>
    <row r="225" spans="1:14">
      <c r="A225" s="222"/>
      <c r="B225" s="173" t="s">
        <v>24</v>
      </c>
      <c r="C225" s="85">
        <v>9.31</v>
      </c>
      <c r="D225" s="85">
        <v>217.48</v>
      </c>
      <c r="E225" s="85">
        <v>177.27</v>
      </c>
      <c r="F225" s="179">
        <f>(D225-E225)/E225*100</f>
        <v>22.682913070457481</v>
      </c>
      <c r="G225" s="85">
        <v>1001</v>
      </c>
      <c r="H225" s="85">
        <v>44862</v>
      </c>
      <c r="I225" s="85">
        <v>55</v>
      </c>
      <c r="J225" s="85">
        <v>3.72</v>
      </c>
      <c r="K225" s="85">
        <v>59.3</v>
      </c>
      <c r="L225" s="85">
        <v>0.38</v>
      </c>
      <c r="M225" s="39">
        <f>(K225-L225)/L225*100</f>
        <v>15505.263157894735</v>
      </c>
      <c r="N225" s="202">
        <f>D225/D332*100</f>
        <v>4.0563998893627939</v>
      </c>
    </row>
    <row r="226" spans="1:14">
      <c r="A226" s="222"/>
      <c r="B226" s="173" t="s">
        <v>25</v>
      </c>
      <c r="C226" s="87">
        <v>813.298</v>
      </c>
      <c r="D226" s="87">
        <v>1133.24</v>
      </c>
      <c r="E226" s="87">
        <v>2866.55</v>
      </c>
      <c r="F226" s="179">
        <f>(D226-E226)/E226*100</f>
        <v>-60.466763182222536</v>
      </c>
      <c r="G226" s="87">
        <v>297</v>
      </c>
      <c r="H226" s="87">
        <v>22865.94</v>
      </c>
      <c r="I226" s="92">
        <v>1683</v>
      </c>
      <c r="J226" s="85">
        <v>36.67</v>
      </c>
      <c r="K226" s="85">
        <v>233.09</v>
      </c>
      <c r="L226" s="92">
        <v>155.04</v>
      </c>
      <c r="M226" s="39">
        <f>(K226-L226)/L226*100</f>
        <v>50.341847265221887</v>
      </c>
      <c r="N226" s="202">
        <f>D226/D333*100</f>
        <v>8.5393656554482291</v>
      </c>
    </row>
    <row r="227" spans="1:14">
      <c r="A227" s="222"/>
      <c r="B227" s="173" t="s">
        <v>26</v>
      </c>
      <c r="C227" s="85"/>
      <c r="D227" s="85">
        <v>7.74</v>
      </c>
      <c r="E227" s="85">
        <v>4.9400000000000004</v>
      </c>
      <c r="F227" s="179">
        <f>(D227-E227)/E227*100</f>
        <v>56.680161943319831</v>
      </c>
      <c r="G227" s="85">
        <v>12</v>
      </c>
      <c r="H227" s="85">
        <v>12491</v>
      </c>
      <c r="I227" s="85"/>
      <c r="J227" s="85"/>
      <c r="K227" s="85"/>
      <c r="L227" s="85"/>
      <c r="M227" s="39"/>
      <c r="N227" s="202">
        <f>D227/D334*100</f>
        <v>5.9387496731009876E-2</v>
      </c>
    </row>
    <row r="228" spans="1:14">
      <c r="A228" s="222"/>
      <c r="B228" s="173" t="s">
        <v>27</v>
      </c>
      <c r="C228" s="85"/>
      <c r="D228" s="85">
        <v>0.46</v>
      </c>
      <c r="E228" s="85"/>
      <c r="F228" s="179"/>
      <c r="G228" s="85">
        <v>2</v>
      </c>
      <c r="H228" s="85">
        <v>13.97</v>
      </c>
      <c r="I228" s="85"/>
      <c r="J228" s="85"/>
      <c r="K228" s="85"/>
      <c r="L228" s="85"/>
      <c r="M228" s="39"/>
      <c r="N228" s="202"/>
    </row>
    <row r="229" spans="1:14">
      <c r="A229" s="222"/>
      <c r="B229" s="18" t="s">
        <v>28</v>
      </c>
      <c r="C229" s="88"/>
      <c r="D229" s="88"/>
      <c r="E229" s="88"/>
      <c r="F229" s="179"/>
      <c r="G229" s="88"/>
      <c r="H229" s="88"/>
      <c r="I229" s="88"/>
      <c r="J229" s="88"/>
      <c r="K229" s="88"/>
      <c r="L229" s="88"/>
      <c r="M229" s="39"/>
      <c r="N229" s="202"/>
    </row>
    <row r="230" spans="1:14">
      <c r="A230" s="222"/>
      <c r="B230" s="18" t="s">
        <v>29</v>
      </c>
      <c r="C230" s="88"/>
      <c r="D230" s="88"/>
      <c r="E230" s="88"/>
      <c r="F230" s="179"/>
      <c r="G230" s="88"/>
      <c r="H230" s="88"/>
      <c r="I230" s="88"/>
      <c r="J230" s="88"/>
      <c r="K230" s="88"/>
      <c r="L230" s="88"/>
      <c r="M230" s="39"/>
      <c r="N230" s="202"/>
    </row>
    <row r="231" spans="1:14">
      <c r="A231" s="222"/>
      <c r="B231" s="18" t="s">
        <v>30</v>
      </c>
      <c r="C231" s="88"/>
      <c r="D231" s="88"/>
      <c r="E231" s="88"/>
      <c r="F231" s="179"/>
      <c r="G231" s="88"/>
      <c r="H231" s="88"/>
      <c r="I231" s="88"/>
      <c r="J231" s="88"/>
      <c r="K231" s="88"/>
      <c r="L231" s="88"/>
      <c r="M231" s="39"/>
      <c r="N231" s="202"/>
    </row>
    <row r="232" spans="1:14" ht="14.25" thickBot="1">
      <c r="A232" s="223"/>
      <c r="B232" s="19" t="s">
        <v>31</v>
      </c>
      <c r="C232" s="20">
        <f t="shared" ref="C232:L232" si="43">C220+C222+C223+C224+C225+C226+C227+C228</f>
        <v>840.07799999999997</v>
      </c>
      <c r="D232" s="20">
        <f>D220+D222+D223+D224+D225+D226+D227+D228</f>
        <v>1390.3866</v>
      </c>
      <c r="E232" s="20">
        <f t="shared" si="43"/>
        <v>3098.4570000000003</v>
      </c>
      <c r="F232" s="21">
        <f>(D232-E232)/E232*100</f>
        <v>-55.126483924095126</v>
      </c>
      <c r="G232" s="20">
        <f t="shared" si="43"/>
        <v>1447</v>
      </c>
      <c r="H232" s="20">
        <f t="shared" si="43"/>
        <v>115217.81</v>
      </c>
      <c r="I232" s="20">
        <f t="shared" si="43"/>
        <v>1746</v>
      </c>
      <c r="J232" s="20">
        <f t="shared" si="43"/>
        <v>40.72</v>
      </c>
      <c r="K232" s="20">
        <f t="shared" si="43"/>
        <v>293.33</v>
      </c>
      <c r="L232" s="20">
        <f t="shared" si="43"/>
        <v>168.2</v>
      </c>
      <c r="M232" s="20">
        <f t="shared" ref="M232" si="44">(K232-L232)/L232*100</f>
        <v>74.393579072532702</v>
      </c>
      <c r="N232" s="203">
        <f>D232/D339*100</f>
        <v>1.6720288779380303</v>
      </c>
    </row>
    <row r="233" spans="1:14" ht="14.25" thickTop="1"/>
    <row r="236" spans="1:14" s="70" customFormat="1" ht="18.75">
      <c r="A236" s="206" t="str">
        <f>A1</f>
        <v>2021年1-7月丹东市财产保险业务统计表</v>
      </c>
      <c r="B236" s="206"/>
      <c r="C236" s="206"/>
      <c r="D236" s="206"/>
      <c r="E236" s="206"/>
      <c r="F236" s="206"/>
      <c r="G236" s="206"/>
      <c r="H236" s="206"/>
      <c r="I236" s="206"/>
      <c r="J236" s="206"/>
      <c r="K236" s="206"/>
      <c r="L236" s="206"/>
      <c r="M236" s="206"/>
      <c r="N236" s="206"/>
    </row>
    <row r="237" spans="1:14" s="70" customFormat="1" ht="14.25" thickBot="1">
      <c r="B237" s="72" t="s">
        <v>0</v>
      </c>
      <c r="C237" s="71"/>
      <c r="D237" s="71"/>
      <c r="F237" s="177"/>
      <c r="G237" s="86" t="str">
        <f>G2</f>
        <v>（2021年1-7月）</v>
      </c>
      <c r="H237" s="71"/>
      <c r="I237" s="71"/>
      <c r="J237" s="71"/>
      <c r="K237" s="71"/>
      <c r="L237" s="72" t="s">
        <v>1</v>
      </c>
      <c r="N237" s="200"/>
    </row>
    <row r="238" spans="1:14">
      <c r="A238" s="210" t="s">
        <v>45</v>
      </c>
      <c r="B238" s="191" t="s">
        <v>3</v>
      </c>
      <c r="C238" s="207" t="s">
        <v>4</v>
      </c>
      <c r="D238" s="207"/>
      <c r="E238" s="207"/>
      <c r="F238" s="208"/>
      <c r="G238" s="207" t="s">
        <v>5</v>
      </c>
      <c r="H238" s="207"/>
      <c r="I238" s="207" t="s">
        <v>6</v>
      </c>
      <c r="J238" s="207"/>
      <c r="K238" s="207"/>
      <c r="L238" s="207"/>
      <c r="M238" s="207"/>
      <c r="N238" s="213" t="s">
        <v>7</v>
      </c>
    </row>
    <row r="239" spans="1:14">
      <c r="A239" s="211"/>
      <c r="B239" s="71" t="s">
        <v>8</v>
      </c>
      <c r="C239" s="209" t="s">
        <v>9</v>
      </c>
      <c r="D239" s="209" t="s">
        <v>10</v>
      </c>
      <c r="E239" s="209" t="s">
        <v>11</v>
      </c>
      <c r="F239" s="178" t="s">
        <v>12</v>
      </c>
      <c r="G239" s="209" t="s">
        <v>13</v>
      </c>
      <c r="H239" s="209" t="s">
        <v>14</v>
      </c>
      <c r="I239" s="173" t="s">
        <v>13</v>
      </c>
      <c r="J239" s="209" t="s">
        <v>15</v>
      </c>
      <c r="K239" s="209"/>
      <c r="L239" s="209"/>
      <c r="M239" s="173" t="s">
        <v>12</v>
      </c>
      <c r="N239" s="214"/>
    </row>
    <row r="240" spans="1:14">
      <c r="A240" s="211"/>
      <c r="B240" s="192" t="s">
        <v>16</v>
      </c>
      <c r="C240" s="209"/>
      <c r="D240" s="209"/>
      <c r="E240" s="209"/>
      <c r="F240" s="178" t="s">
        <v>17</v>
      </c>
      <c r="G240" s="209"/>
      <c r="H240" s="209"/>
      <c r="I240" s="41" t="s">
        <v>18</v>
      </c>
      <c r="J240" s="173" t="s">
        <v>9</v>
      </c>
      <c r="K240" s="173" t="s">
        <v>10</v>
      </c>
      <c r="L240" s="173" t="s">
        <v>11</v>
      </c>
      <c r="M240" s="173" t="s">
        <v>17</v>
      </c>
      <c r="N240" s="201" t="s">
        <v>17</v>
      </c>
    </row>
    <row r="241" spans="1:14">
      <c r="A241" s="211"/>
      <c r="B241" s="173" t="s">
        <v>19</v>
      </c>
      <c r="C241" s="40">
        <v>24.273464000000001</v>
      </c>
      <c r="D241" s="40">
        <v>305.47312599999998</v>
      </c>
      <c r="E241" s="40">
        <v>283.84893099999999</v>
      </c>
      <c r="F241" s="179">
        <f>(D241-E241)/E241*100</f>
        <v>7.6182055446951766</v>
      </c>
      <c r="G241" s="39">
        <v>1581</v>
      </c>
      <c r="H241" s="39">
        <v>122276.6786</v>
      </c>
      <c r="I241" s="39">
        <v>427</v>
      </c>
      <c r="J241" s="39">
        <v>96.082442</v>
      </c>
      <c r="K241" s="39">
        <v>399.64516700000001</v>
      </c>
      <c r="L241" s="39">
        <v>286.72319099999999</v>
      </c>
      <c r="M241" s="39">
        <f>(K241-L241)/L241*100</f>
        <v>39.38362139670803</v>
      </c>
      <c r="N241" s="202">
        <f>D241/D327*100</f>
        <v>0.68090367952135644</v>
      </c>
    </row>
    <row r="242" spans="1:14">
      <c r="A242" s="211"/>
      <c r="B242" s="173" t="s">
        <v>20</v>
      </c>
      <c r="C242" s="39">
        <v>3.5928350000000102</v>
      </c>
      <c r="D242" s="39">
        <v>69.991742000000002</v>
      </c>
      <c r="E242" s="39">
        <v>68.243052000000006</v>
      </c>
      <c r="F242" s="179">
        <f>(D242-E242)/E242*100</f>
        <v>2.5624440126153738</v>
      </c>
      <c r="G242" s="39">
        <v>618</v>
      </c>
      <c r="H242" s="39">
        <v>12300</v>
      </c>
      <c r="I242" s="39">
        <v>167</v>
      </c>
      <c r="J242" s="39">
        <v>13.532966</v>
      </c>
      <c r="K242" s="39">
        <v>109.95663999999999</v>
      </c>
      <c r="L242" s="39">
        <v>41.858423999999999</v>
      </c>
      <c r="M242" s="39">
        <f>(K242-L242)/L242*100</f>
        <v>162.68700417387907</v>
      </c>
      <c r="N242" s="202">
        <f>D242/D328*100</f>
        <v>0.72677672055252007</v>
      </c>
    </row>
    <row r="243" spans="1:14">
      <c r="A243" s="211"/>
      <c r="B243" s="173" t="s">
        <v>21</v>
      </c>
      <c r="C243" s="39">
        <v>1.7943260000000001</v>
      </c>
      <c r="D243" s="39">
        <v>1.7943260000000001</v>
      </c>
      <c r="E243" s="39">
        <v>12.172363000000001</v>
      </c>
      <c r="F243" s="179">
        <f>(D243-E243)/E243*100</f>
        <v>-85.259016675726812</v>
      </c>
      <c r="G243" s="39">
        <v>1</v>
      </c>
      <c r="H243" s="39">
        <v>4226.6331300000002</v>
      </c>
      <c r="I243" s="39">
        <v>0</v>
      </c>
      <c r="J243" s="39">
        <v>0</v>
      </c>
      <c r="K243" s="39">
        <v>0</v>
      </c>
      <c r="L243" s="39">
        <v>0</v>
      </c>
      <c r="M243" s="39" t="e">
        <f>(K243-L243)/L243*100</f>
        <v>#DIV/0!</v>
      </c>
      <c r="N243" s="202">
        <f>D243/D329*100</f>
        <v>6.1262066157380952E-2</v>
      </c>
    </row>
    <row r="244" spans="1:14">
      <c r="A244" s="211"/>
      <c r="B244" s="173" t="s">
        <v>22</v>
      </c>
      <c r="C244" s="39">
        <v>0</v>
      </c>
      <c r="D244" s="39">
        <v>1.3398E-2</v>
      </c>
      <c r="E244" s="39">
        <v>3.2737000000000002E-2</v>
      </c>
      <c r="F244" s="179">
        <f>(D244-E244)/E244*100</f>
        <v>-59.07383083361335</v>
      </c>
      <c r="G244" s="39">
        <v>1</v>
      </c>
      <c r="H244" s="39">
        <v>47.24</v>
      </c>
      <c r="I244" s="39">
        <v>0</v>
      </c>
      <c r="J244" s="39">
        <v>0</v>
      </c>
      <c r="K244" s="39">
        <v>0</v>
      </c>
      <c r="L244" s="39">
        <v>0.08</v>
      </c>
      <c r="M244" s="39"/>
      <c r="N244" s="202">
        <f>D244/D330*100</f>
        <v>1.631190685961084E-3</v>
      </c>
    </row>
    <row r="245" spans="1:14">
      <c r="A245" s="211"/>
      <c r="B245" s="173" t="s">
        <v>23</v>
      </c>
      <c r="C245" s="39">
        <v>0</v>
      </c>
      <c r="D245" s="39">
        <v>0</v>
      </c>
      <c r="E245" s="39">
        <v>0</v>
      </c>
      <c r="F245" s="179"/>
      <c r="G245" s="39">
        <v>0</v>
      </c>
      <c r="H245" s="39">
        <v>0</v>
      </c>
      <c r="I245" s="39">
        <v>0</v>
      </c>
      <c r="J245" s="39">
        <v>0</v>
      </c>
      <c r="K245" s="39">
        <v>0</v>
      </c>
      <c r="L245" s="39">
        <v>0</v>
      </c>
      <c r="M245" s="39"/>
      <c r="N245" s="202"/>
    </row>
    <row r="246" spans="1:14">
      <c r="A246" s="211"/>
      <c r="B246" s="173" t="s">
        <v>24</v>
      </c>
      <c r="C246" s="39">
        <v>1.8962749999999999</v>
      </c>
      <c r="D246" s="39">
        <v>15.986181999999999</v>
      </c>
      <c r="E246" s="39">
        <v>4.2254009999999997</v>
      </c>
      <c r="F246" s="179">
        <f>(D246-E246)/E246*100</f>
        <v>278.33526332766996</v>
      </c>
      <c r="G246" s="39">
        <v>47</v>
      </c>
      <c r="H246" s="39">
        <v>9128.2118399999999</v>
      </c>
      <c r="I246" s="39">
        <v>4</v>
      </c>
      <c r="J246" s="39">
        <v>7.3570000000000597E-3</v>
      </c>
      <c r="K246" s="39">
        <v>0.80294900000000002</v>
      </c>
      <c r="L246" s="39">
        <v>0</v>
      </c>
      <c r="M246" s="39" t="e">
        <f>(K246-L246)/L246*100</f>
        <v>#DIV/0!</v>
      </c>
      <c r="N246" s="202">
        <f>D246/D332*100</f>
        <v>0.29817154173318694</v>
      </c>
    </row>
    <row r="247" spans="1:14">
      <c r="A247" s="211"/>
      <c r="B247" s="173" t="s">
        <v>25</v>
      </c>
      <c r="C247" s="41">
        <v>0</v>
      </c>
      <c r="D247" s="41">
        <v>0</v>
      </c>
      <c r="E247" s="41">
        <v>0</v>
      </c>
      <c r="F247" s="179"/>
      <c r="G247" s="41">
        <v>0</v>
      </c>
      <c r="H247" s="41">
        <v>0</v>
      </c>
      <c r="I247" s="41">
        <v>0</v>
      </c>
      <c r="J247" s="39">
        <v>0</v>
      </c>
      <c r="K247" s="41">
        <v>0</v>
      </c>
      <c r="L247" s="41">
        <v>0</v>
      </c>
      <c r="M247" s="39"/>
      <c r="N247" s="202"/>
    </row>
    <row r="248" spans="1:14">
      <c r="A248" s="211"/>
      <c r="B248" s="173" t="s">
        <v>26</v>
      </c>
      <c r="C248" s="39">
        <v>0.266374000000001</v>
      </c>
      <c r="D248" s="39">
        <v>12.077533000000001</v>
      </c>
      <c r="E248" s="39">
        <v>3.060937</v>
      </c>
      <c r="F248" s="179">
        <f>(D248-E248)/E248*100</f>
        <v>294.56980003182031</v>
      </c>
      <c r="G248" s="39">
        <v>62</v>
      </c>
      <c r="H248" s="39">
        <v>8624.8799999999992</v>
      </c>
      <c r="I248" s="39">
        <v>21</v>
      </c>
      <c r="J248" s="39">
        <v>0.197828000000001</v>
      </c>
      <c r="K248" s="39">
        <v>6.7055660000000001</v>
      </c>
      <c r="L248" s="39">
        <v>0.63802499999999995</v>
      </c>
      <c r="M248" s="39">
        <f t="shared" ref="M248" si="45">(K248-L248)/L248*100</f>
        <v>950.98797069080376</v>
      </c>
      <c r="N248" s="202">
        <f>D248/D334*100</f>
        <v>9.2668533792786029E-2</v>
      </c>
    </row>
    <row r="249" spans="1:14">
      <c r="A249" s="211"/>
      <c r="B249" s="173" t="s">
        <v>27</v>
      </c>
      <c r="C249" s="39">
        <v>0</v>
      </c>
      <c r="D249" s="39">
        <v>0</v>
      </c>
      <c r="E249" s="39">
        <v>0</v>
      </c>
      <c r="F249" s="179" t="e">
        <f>(D249-E249)/E249*100</f>
        <v>#DIV/0!</v>
      </c>
      <c r="G249" s="39">
        <v>0</v>
      </c>
      <c r="H249" s="39">
        <v>0</v>
      </c>
      <c r="I249" s="39">
        <v>0</v>
      </c>
      <c r="J249" s="39">
        <v>0</v>
      </c>
      <c r="K249" s="39">
        <v>0</v>
      </c>
      <c r="L249" s="39">
        <v>0</v>
      </c>
      <c r="M249" s="39"/>
      <c r="N249" s="202">
        <f>D249/D335*100</f>
        <v>0</v>
      </c>
    </row>
    <row r="250" spans="1:14">
      <c r="A250" s="211"/>
      <c r="B250" s="18" t="s">
        <v>28</v>
      </c>
      <c r="C250" s="42">
        <v>0</v>
      </c>
      <c r="D250" s="42">
        <v>0</v>
      </c>
      <c r="E250" s="42">
        <v>0</v>
      </c>
      <c r="F250" s="179"/>
      <c r="G250" s="42">
        <v>0</v>
      </c>
      <c r="H250" s="42">
        <v>0</v>
      </c>
      <c r="I250" s="42">
        <v>0</v>
      </c>
      <c r="J250" s="42">
        <v>0</v>
      </c>
      <c r="K250" s="42">
        <v>0</v>
      </c>
      <c r="L250" s="42">
        <v>0</v>
      </c>
      <c r="M250" s="39"/>
      <c r="N250" s="202"/>
    </row>
    <row r="251" spans="1:14">
      <c r="A251" s="211"/>
      <c r="B251" s="18" t="s">
        <v>29</v>
      </c>
      <c r="C251" s="42">
        <v>0</v>
      </c>
      <c r="D251" s="42">
        <v>0</v>
      </c>
      <c r="E251" s="42">
        <v>0</v>
      </c>
      <c r="F251" s="179" t="e">
        <f>(D251-E251)/E251*100</f>
        <v>#DIV/0!</v>
      </c>
      <c r="G251" s="42">
        <v>0</v>
      </c>
      <c r="H251" s="42">
        <v>0</v>
      </c>
      <c r="I251" s="42">
        <v>0</v>
      </c>
      <c r="J251" s="42">
        <v>0</v>
      </c>
      <c r="K251" s="42">
        <v>0</v>
      </c>
      <c r="L251" s="42">
        <v>0</v>
      </c>
      <c r="M251" s="39"/>
      <c r="N251" s="202">
        <f>D251/D337*100</f>
        <v>0</v>
      </c>
    </row>
    <row r="252" spans="1:14">
      <c r="A252" s="211"/>
      <c r="B252" s="18" t="s">
        <v>30</v>
      </c>
      <c r="C252" s="42">
        <v>0</v>
      </c>
      <c r="D252" s="42">
        <v>0</v>
      </c>
      <c r="E252" s="42">
        <v>0</v>
      </c>
      <c r="F252" s="179"/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39"/>
      <c r="N252" s="202"/>
    </row>
    <row r="253" spans="1:14" ht="14.25" thickBot="1">
      <c r="A253" s="212"/>
      <c r="B253" s="19" t="s">
        <v>31</v>
      </c>
      <c r="C253" s="20">
        <f t="shared" ref="C253:L253" si="46">C241+C243+C244+C245+C246+C247+C248+C249</f>
        <v>28.230439000000004</v>
      </c>
      <c r="D253" s="20">
        <f t="shared" si="46"/>
        <v>335.34456499999999</v>
      </c>
      <c r="E253" s="20">
        <f>E241+E243+E244+E245+E246+E247+E248+E249</f>
        <v>303.34036900000001</v>
      </c>
      <c r="F253" s="180">
        <f>(D253-E253)/E253*100</f>
        <v>10.550589130456283</v>
      </c>
      <c r="G253" s="20">
        <f t="shared" si="46"/>
        <v>1692</v>
      </c>
      <c r="H253" s="20">
        <f t="shared" si="46"/>
        <v>144303.64357000001</v>
      </c>
      <c r="I253" s="20">
        <f t="shared" si="46"/>
        <v>452</v>
      </c>
      <c r="J253" s="20">
        <f t="shared" si="46"/>
        <v>96.287627000000001</v>
      </c>
      <c r="K253" s="20">
        <f t="shared" si="46"/>
        <v>407.153682</v>
      </c>
      <c r="L253" s="20">
        <f t="shared" si="46"/>
        <v>287.441216</v>
      </c>
      <c r="M253" s="20">
        <f t="shared" ref="M253:M259" si="47">(K253-L253)/L253*100</f>
        <v>41.64763413747874</v>
      </c>
      <c r="N253" s="203">
        <f>D253/D339*100</f>
        <v>0.40327330307956571</v>
      </c>
    </row>
    <row r="254" spans="1:14" ht="14.25" thickTop="1">
      <c r="A254" s="221" t="s">
        <v>46</v>
      </c>
      <c r="B254" s="173" t="s">
        <v>19</v>
      </c>
      <c r="C254" s="153">
        <v>117.88330000000001</v>
      </c>
      <c r="D254" s="153">
        <v>689.09190000000001</v>
      </c>
      <c r="E254" s="153">
        <v>746.68029999999999</v>
      </c>
      <c r="F254" s="179">
        <f>(D254-E254)/E254*100</f>
        <v>-7.7125913192031419</v>
      </c>
      <c r="G254" s="148">
        <v>4247</v>
      </c>
      <c r="H254" s="149">
        <v>338509.30670000002</v>
      </c>
      <c r="I254" s="147">
        <v>834</v>
      </c>
      <c r="J254" s="147">
        <v>89.046800000000005</v>
      </c>
      <c r="K254" s="147">
        <v>390.1728</v>
      </c>
      <c r="L254" s="147">
        <v>497.10989999999998</v>
      </c>
      <c r="M254" s="39">
        <f t="shared" si="47"/>
        <v>-21.511762288379288</v>
      </c>
      <c r="N254" s="202">
        <f>D254/D327*100</f>
        <v>1.5359950526003476</v>
      </c>
    </row>
    <row r="255" spans="1:14">
      <c r="A255" s="222"/>
      <c r="B255" s="173" t="s">
        <v>20</v>
      </c>
      <c r="C255" s="147">
        <v>25.835699999999999</v>
      </c>
      <c r="D255" s="147">
        <v>158.38040000000001</v>
      </c>
      <c r="E255" s="147">
        <v>116.7816</v>
      </c>
      <c r="F255" s="179">
        <f>(D255-E255)/E255*100</f>
        <v>35.6210224898443</v>
      </c>
      <c r="G255" s="150">
        <v>1918</v>
      </c>
      <c r="H255" s="151">
        <v>38360</v>
      </c>
      <c r="I255" s="147">
        <v>284</v>
      </c>
      <c r="J255" s="147">
        <v>34.669800000000002</v>
      </c>
      <c r="K255" s="147">
        <v>80.6511</v>
      </c>
      <c r="L255" s="147">
        <v>119.7529</v>
      </c>
      <c r="M255" s="39">
        <f t="shared" si="47"/>
        <v>-32.652069386211103</v>
      </c>
      <c r="N255" s="202">
        <f>D255/D328*100</f>
        <v>1.6445824096190713</v>
      </c>
    </row>
    <row r="256" spans="1:14">
      <c r="A256" s="222"/>
      <c r="B256" s="173" t="s">
        <v>21</v>
      </c>
      <c r="C256" s="147">
        <v>0</v>
      </c>
      <c r="D256" s="147">
        <v>60.796999999999997</v>
      </c>
      <c r="E256" s="147">
        <v>46.7774</v>
      </c>
      <c r="F256" s="179">
        <f>(D256-E256)/E256*100</f>
        <v>29.970883375305164</v>
      </c>
      <c r="G256" s="147">
        <v>12</v>
      </c>
      <c r="H256" s="28">
        <v>84409.404299999995</v>
      </c>
      <c r="I256" s="147">
        <v>3</v>
      </c>
      <c r="J256" s="147">
        <v>3.2277999999999998</v>
      </c>
      <c r="K256" s="147">
        <v>12.380100000000001</v>
      </c>
      <c r="L256" s="147">
        <v>9.4099000000000004</v>
      </c>
      <c r="M256" s="39">
        <f t="shared" si="47"/>
        <v>31.564628742069523</v>
      </c>
      <c r="N256" s="202">
        <f>D256/D329*100</f>
        <v>2.0757375394272217</v>
      </c>
    </row>
    <row r="257" spans="1:14">
      <c r="A257" s="222"/>
      <c r="B257" s="173" t="s">
        <v>22</v>
      </c>
      <c r="C257" s="147">
        <v>0</v>
      </c>
      <c r="D257" s="147">
        <v>0.59930000000000005</v>
      </c>
      <c r="E257" s="147">
        <v>0.15590000000000001</v>
      </c>
      <c r="F257" s="179">
        <f>(D257-E257)/E257*100</f>
        <v>284.41308531109684</v>
      </c>
      <c r="G257" s="147">
        <v>168</v>
      </c>
      <c r="H257" s="147">
        <v>3208</v>
      </c>
      <c r="I257" s="147">
        <v>3</v>
      </c>
      <c r="J257" s="147">
        <v>0.35</v>
      </c>
      <c r="K257" s="147">
        <v>0.95</v>
      </c>
      <c r="L257" s="147">
        <v>0.48</v>
      </c>
      <c r="M257" s="39">
        <f t="shared" si="47"/>
        <v>97.916666666666657</v>
      </c>
      <c r="N257" s="202">
        <f>D257/D330*100</f>
        <v>7.2964067629234033E-2</v>
      </c>
    </row>
    <row r="258" spans="1:14">
      <c r="A258" s="222"/>
      <c r="B258" s="173" t="s">
        <v>23</v>
      </c>
      <c r="C258" s="147">
        <v>0</v>
      </c>
      <c r="D258" s="147">
        <v>8.3000000000000001E-3</v>
      </c>
      <c r="E258" s="147">
        <v>0</v>
      </c>
      <c r="F258" s="179"/>
      <c r="G258" s="147">
        <v>1</v>
      </c>
      <c r="H258" s="147">
        <v>11.676</v>
      </c>
      <c r="I258" s="147">
        <v>0</v>
      </c>
      <c r="J258" s="147">
        <v>11.5722</v>
      </c>
      <c r="K258" s="147">
        <v>11.5722</v>
      </c>
      <c r="L258" s="147">
        <v>0</v>
      </c>
      <c r="M258" s="39" t="e">
        <f t="shared" si="47"/>
        <v>#DIV/0!</v>
      </c>
      <c r="N258" s="202"/>
    </row>
    <row r="259" spans="1:14">
      <c r="A259" s="222"/>
      <c r="B259" s="173" t="s">
        <v>24</v>
      </c>
      <c r="C259" s="147">
        <v>84.0505</v>
      </c>
      <c r="D259" s="147">
        <v>165.47399999999999</v>
      </c>
      <c r="E259" s="147">
        <v>149.70930000000001</v>
      </c>
      <c r="F259" s="179">
        <f>(D259-E259)/E259*100</f>
        <v>10.530207542216798</v>
      </c>
      <c r="G259" s="147">
        <v>32</v>
      </c>
      <c r="H259" s="147">
        <v>218233.43</v>
      </c>
      <c r="I259" s="147">
        <v>60</v>
      </c>
      <c r="J259" s="147">
        <v>1.6541999999999999</v>
      </c>
      <c r="K259" s="147">
        <v>61.730899999999998</v>
      </c>
      <c r="L259" s="147">
        <v>10.712899999999999</v>
      </c>
      <c r="M259" s="39">
        <f t="shared" si="47"/>
        <v>476.22959236061206</v>
      </c>
      <c r="N259" s="202">
        <f>D259/D332*100</f>
        <v>3.0863928420655649</v>
      </c>
    </row>
    <row r="260" spans="1:14">
      <c r="A260" s="222"/>
      <c r="B260" s="173" t="s">
        <v>25</v>
      </c>
      <c r="C260" s="147"/>
      <c r="D260" s="147"/>
      <c r="E260" s="147"/>
      <c r="F260" s="179"/>
      <c r="G260" s="147"/>
      <c r="H260" s="147"/>
      <c r="I260" s="147"/>
      <c r="J260" s="147"/>
      <c r="K260" s="147"/>
      <c r="L260" s="147"/>
      <c r="M260" s="39"/>
      <c r="N260" s="202"/>
    </row>
    <row r="261" spans="1:14">
      <c r="A261" s="222"/>
      <c r="B261" s="173" t="s">
        <v>26</v>
      </c>
      <c r="C261" s="147">
        <v>0.28449999999999998</v>
      </c>
      <c r="D261" s="147">
        <v>17.987500000000001</v>
      </c>
      <c r="E261" s="147">
        <v>21.6966</v>
      </c>
      <c r="F261" s="179">
        <f>(D261-E261)/E261*100</f>
        <v>-17.095305255201275</v>
      </c>
      <c r="G261" s="147">
        <v>467</v>
      </c>
      <c r="H261" s="147">
        <v>27815.1</v>
      </c>
      <c r="I261" s="147">
        <v>32</v>
      </c>
      <c r="J261" s="147">
        <v>1.7190000000000001</v>
      </c>
      <c r="K261" s="147">
        <v>12.2111</v>
      </c>
      <c r="L261" s="147">
        <v>8.3964999999999996</v>
      </c>
      <c r="M261" s="39">
        <f>(K261-L261)/L261*100</f>
        <v>45.430834276186516</v>
      </c>
      <c r="N261" s="202">
        <f>D261/D334*100</f>
        <v>0.13801454747403619</v>
      </c>
    </row>
    <row r="262" spans="1:14">
      <c r="A262" s="222"/>
      <c r="B262" s="173" t="s">
        <v>27</v>
      </c>
      <c r="C262" s="37">
        <v>0</v>
      </c>
      <c r="D262" s="37">
        <v>0</v>
      </c>
      <c r="E262" s="35">
        <v>0</v>
      </c>
      <c r="F262" s="179"/>
      <c r="G262" s="147">
        <v>0</v>
      </c>
      <c r="H262" s="152">
        <v>0</v>
      </c>
      <c r="I262" s="147">
        <v>0</v>
      </c>
      <c r="J262" s="147">
        <v>0</v>
      </c>
      <c r="K262" s="147">
        <v>0</v>
      </c>
      <c r="L262" s="147">
        <v>0</v>
      </c>
      <c r="M262" s="39"/>
      <c r="N262" s="202"/>
    </row>
    <row r="263" spans="1:14">
      <c r="A263" s="222"/>
      <c r="B263" s="18" t="s">
        <v>28</v>
      </c>
      <c r="C263" s="42"/>
      <c r="D263" s="42"/>
      <c r="E263" s="42"/>
      <c r="F263" s="179"/>
      <c r="G263" s="49"/>
      <c r="H263" s="49"/>
      <c r="I263" s="49"/>
      <c r="J263" s="49"/>
      <c r="K263" s="49"/>
      <c r="L263" s="49"/>
      <c r="M263" s="39"/>
      <c r="N263" s="202"/>
    </row>
    <row r="264" spans="1:14">
      <c r="A264" s="222"/>
      <c r="B264" s="18" t="s">
        <v>29</v>
      </c>
      <c r="C264" s="49">
        <v>0</v>
      </c>
      <c r="D264" s="49">
        <v>0</v>
      </c>
      <c r="E264" s="49">
        <v>0</v>
      </c>
      <c r="F264" s="179"/>
      <c r="G264" s="49">
        <v>0</v>
      </c>
      <c r="H264" s="49">
        <v>0</v>
      </c>
      <c r="I264" s="49">
        <v>0</v>
      </c>
      <c r="J264" s="49">
        <v>0</v>
      </c>
      <c r="K264" s="49">
        <v>0</v>
      </c>
      <c r="L264" s="49">
        <v>0</v>
      </c>
      <c r="M264" s="39"/>
      <c r="N264" s="202"/>
    </row>
    <row r="265" spans="1:14">
      <c r="A265" s="222"/>
      <c r="B265" s="18" t="s">
        <v>30</v>
      </c>
      <c r="C265" s="49"/>
      <c r="D265" s="49"/>
      <c r="E265" s="49"/>
      <c r="F265" s="179"/>
      <c r="G265" s="49"/>
      <c r="H265" s="49"/>
      <c r="I265" s="49"/>
      <c r="J265" s="49"/>
      <c r="K265" s="49"/>
      <c r="L265" s="49"/>
      <c r="M265" s="39"/>
      <c r="N265" s="202"/>
    </row>
    <row r="266" spans="1:14" ht="14.25" thickBot="1">
      <c r="A266" s="223"/>
      <c r="B266" s="19" t="s">
        <v>31</v>
      </c>
      <c r="C266" s="20">
        <f t="shared" ref="C266:L266" si="48">C254+C256+C257+C258+C259+C260+C261+C262</f>
        <v>202.21830000000003</v>
      </c>
      <c r="D266" s="20">
        <f t="shared" si="48"/>
        <v>933.95799999999986</v>
      </c>
      <c r="E266" s="20">
        <f t="shared" si="48"/>
        <v>965.01949999999988</v>
      </c>
      <c r="F266" s="180">
        <f>(D266-E266)/E266*100</f>
        <v>-3.2187432481934333</v>
      </c>
      <c r="G266" s="20">
        <f t="shared" si="48"/>
        <v>4927</v>
      </c>
      <c r="H266" s="20">
        <f>H254+H256+H257+H258+H259+H260+H261+H262</f>
        <v>672186.91700000002</v>
      </c>
      <c r="I266" s="20">
        <f t="shared" si="48"/>
        <v>932</v>
      </c>
      <c r="J266" s="20">
        <f t="shared" si="48"/>
        <v>107.57</v>
      </c>
      <c r="K266" s="20">
        <f t="shared" si="48"/>
        <v>489.01710000000003</v>
      </c>
      <c r="L266" s="20">
        <f t="shared" si="48"/>
        <v>526.10919999999999</v>
      </c>
      <c r="M266" s="20">
        <f>(K266-L266)/L266*100</f>
        <v>-7.0502663705557636</v>
      </c>
      <c r="N266" s="203">
        <f>D266/D339*100</f>
        <v>1.123144272809625</v>
      </c>
    </row>
    <row r="267" spans="1:14" ht="14.25" thickTop="1">
      <c r="A267" s="221" t="s">
        <v>47</v>
      </c>
      <c r="B267" s="173" t="s">
        <v>19</v>
      </c>
      <c r="C267" s="84">
        <v>37.26</v>
      </c>
      <c r="D267" s="84">
        <v>224.39</v>
      </c>
      <c r="E267" s="84">
        <v>534.29999999999995</v>
      </c>
      <c r="F267" s="16">
        <f>(D267-E267)/E267*100</f>
        <v>-58.002994572337641</v>
      </c>
      <c r="G267" s="85">
        <v>2292</v>
      </c>
      <c r="H267" s="85">
        <v>175172.42</v>
      </c>
      <c r="I267" s="85">
        <v>334</v>
      </c>
      <c r="J267" s="85">
        <v>32.89</v>
      </c>
      <c r="K267" s="85">
        <v>197.94</v>
      </c>
      <c r="L267" s="85">
        <v>295.76</v>
      </c>
      <c r="M267" s="39">
        <f>(K267-L267)/L267*100</f>
        <v>-33.074114146605353</v>
      </c>
      <c r="N267" s="202">
        <f t="shared" ref="N267:N272" si="49">D267/D327*100</f>
        <v>0.5001683082517614</v>
      </c>
    </row>
    <row r="268" spans="1:14">
      <c r="A268" s="222"/>
      <c r="B268" s="173" t="s">
        <v>20</v>
      </c>
      <c r="C268" s="85">
        <v>1.88</v>
      </c>
      <c r="D268" s="85">
        <v>21.33</v>
      </c>
      <c r="E268" s="85">
        <v>79.81</v>
      </c>
      <c r="F268" s="16">
        <f>(D268-E268)/E268*100</f>
        <v>-73.27402581130184</v>
      </c>
      <c r="G268" s="85">
        <v>235</v>
      </c>
      <c r="H268" s="85">
        <v>3980</v>
      </c>
      <c r="I268" s="85">
        <v>53</v>
      </c>
      <c r="J268" s="85">
        <v>15.67</v>
      </c>
      <c r="K268" s="85">
        <v>31.6</v>
      </c>
      <c r="L268" s="85">
        <v>73.88</v>
      </c>
      <c r="M268" s="39">
        <f t="shared" ref="M268:M272" si="50">(K268-L268)/L268*100</f>
        <v>-57.227937195452085</v>
      </c>
      <c r="N268" s="202">
        <f t="shared" si="49"/>
        <v>0.22148537822340889</v>
      </c>
    </row>
    <row r="269" spans="1:14">
      <c r="A269" s="222"/>
      <c r="B269" s="173" t="s">
        <v>21</v>
      </c>
      <c r="C269" s="85">
        <v>4.1900000000000004</v>
      </c>
      <c r="D269" s="85">
        <v>11.75</v>
      </c>
      <c r="E269" s="85">
        <v>42.82</v>
      </c>
      <c r="F269" s="16">
        <f>(D269-E269)/E269*100</f>
        <v>-72.559551611396543</v>
      </c>
      <c r="G269" s="85">
        <v>5</v>
      </c>
      <c r="H269" s="85">
        <v>35268.089999999997</v>
      </c>
      <c r="I269" s="85">
        <v>1</v>
      </c>
      <c r="J269" s="85"/>
      <c r="K269" s="85">
        <v>2.4900000000000002</v>
      </c>
      <c r="L269" s="85"/>
      <c r="M269" s="39" t="e">
        <f t="shared" si="50"/>
        <v>#DIV/0!</v>
      </c>
      <c r="N269" s="202">
        <f t="shared" si="49"/>
        <v>0.40116973022139013</v>
      </c>
    </row>
    <row r="270" spans="1:14">
      <c r="A270" s="222"/>
      <c r="B270" s="173" t="s">
        <v>22</v>
      </c>
      <c r="C270" s="85"/>
      <c r="D270" s="85"/>
      <c r="E270" s="85"/>
      <c r="F270" s="16"/>
      <c r="G270" s="85"/>
      <c r="H270" s="85"/>
      <c r="I270" s="85"/>
      <c r="J270" s="85"/>
      <c r="K270" s="85"/>
      <c r="L270" s="85"/>
      <c r="M270" s="39"/>
      <c r="N270" s="202">
        <f t="shared" si="49"/>
        <v>0</v>
      </c>
    </row>
    <row r="271" spans="1:14">
      <c r="A271" s="222"/>
      <c r="B271" s="173" t="s">
        <v>23</v>
      </c>
      <c r="C271" s="85"/>
      <c r="D271" s="85"/>
      <c r="E271" s="85">
        <v>0.2</v>
      </c>
      <c r="F271" s="16"/>
      <c r="G271" s="85"/>
      <c r="H271" s="85"/>
      <c r="I271" s="85"/>
      <c r="J271" s="85"/>
      <c r="K271" s="85"/>
      <c r="L271" s="85"/>
      <c r="M271" s="39"/>
      <c r="N271" s="202">
        <f t="shared" si="49"/>
        <v>0</v>
      </c>
    </row>
    <row r="272" spans="1:14">
      <c r="A272" s="222"/>
      <c r="B272" s="173" t="s">
        <v>24</v>
      </c>
      <c r="C272" s="85">
        <v>2.0299999999999998</v>
      </c>
      <c r="D272" s="85">
        <v>7.11</v>
      </c>
      <c r="E272" s="85">
        <v>34.18</v>
      </c>
      <c r="F272" s="16">
        <f>(D272-E272)/E272*100</f>
        <v>-79.198361614979518</v>
      </c>
      <c r="G272" s="85">
        <v>19</v>
      </c>
      <c r="H272" s="85">
        <v>24293.66</v>
      </c>
      <c r="I272" s="85">
        <v>7</v>
      </c>
      <c r="J272" s="85">
        <v>4.12</v>
      </c>
      <c r="K272" s="85">
        <v>16.309999999999999</v>
      </c>
      <c r="L272" s="85">
        <v>41.31</v>
      </c>
      <c r="M272" s="39">
        <f t="shared" si="50"/>
        <v>-60.518034374243534</v>
      </c>
      <c r="N272" s="202">
        <f t="shared" si="49"/>
        <v>0.13261450806221017</v>
      </c>
    </row>
    <row r="273" spans="1:14">
      <c r="A273" s="222"/>
      <c r="B273" s="173" t="s">
        <v>25</v>
      </c>
      <c r="C273" s="87"/>
      <c r="D273" s="87"/>
      <c r="E273" s="87"/>
      <c r="F273" s="16"/>
      <c r="G273" s="87"/>
      <c r="H273" s="87"/>
      <c r="I273" s="87"/>
      <c r="J273" s="87"/>
      <c r="K273" s="87"/>
      <c r="L273" s="87"/>
      <c r="M273" s="39"/>
      <c r="N273" s="202"/>
    </row>
    <row r="274" spans="1:14">
      <c r="A274" s="222"/>
      <c r="B274" s="173" t="s">
        <v>26</v>
      </c>
      <c r="C274" s="85">
        <v>3.5</v>
      </c>
      <c r="D274" s="85">
        <v>14.69</v>
      </c>
      <c r="E274" s="85">
        <v>8.8000000000000007</v>
      </c>
      <c r="F274" s="16">
        <f>(D274-E274)/E274*100</f>
        <v>66.931818181818159</v>
      </c>
      <c r="G274" s="85">
        <v>366</v>
      </c>
      <c r="H274" s="85">
        <v>79967.679999999993</v>
      </c>
      <c r="I274" s="85">
        <v>7</v>
      </c>
      <c r="J274" s="85"/>
      <c r="K274" s="85">
        <v>3.79</v>
      </c>
      <c r="L274" s="85">
        <v>0.25</v>
      </c>
      <c r="M274" s="39">
        <f>(K274-L274)/L274*100</f>
        <v>1416</v>
      </c>
      <c r="N274" s="202">
        <f>D274/D334*100</f>
        <v>0.11271347893779522</v>
      </c>
    </row>
    <row r="275" spans="1:14">
      <c r="A275" s="222"/>
      <c r="B275" s="173" t="s">
        <v>27</v>
      </c>
      <c r="C275" s="85"/>
      <c r="D275" s="85"/>
      <c r="E275" s="85"/>
      <c r="F275" s="16"/>
      <c r="G275" s="85"/>
      <c r="H275" s="85"/>
      <c r="I275" s="85"/>
      <c r="J275" s="85"/>
      <c r="K275" s="85"/>
      <c r="L275" s="85"/>
      <c r="M275" s="39"/>
      <c r="N275" s="202"/>
    </row>
    <row r="276" spans="1:14">
      <c r="A276" s="222"/>
      <c r="B276" s="18" t="s">
        <v>28</v>
      </c>
      <c r="C276" s="88"/>
      <c r="D276" s="88"/>
      <c r="E276" s="88"/>
      <c r="F276" s="16"/>
      <c r="G276" s="88"/>
      <c r="H276" s="88"/>
      <c r="I276" s="88"/>
      <c r="J276" s="88"/>
      <c r="K276" s="88"/>
      <c r="L276" s="88"/>
      <c r="M276" s="39"/>
      <c r="N276" s="202"/>
    </row>
    <row r="277" spans="1:14">
      <c r="A277" s="222"/>
      <c r="B277" s="18" t="s">
        <v>29</v>
      </c>
      <c r="C277" s="88"/>
      <c r="D277" s="88"/>
      <c r="E277" s="88"/>
      <c r="F277" s="16"/>
      <c r="G277" s="88"/>
      <c r="H277" s="88"/>
      <c r="I277" s="88"/>
      <c r="J277" s="88"/>
      <c r="K277" s="88"/>
      <c r="L277" s="88"/>
      <c r="M277" s="39"/>
      <c r="N277" s="202"/>
    </row>
    <row r="278" spans="1:14">
      <c r="A278" s="222"/>
      <c r="B278" s="18" t="s">
        <v>30</v>
      </c>
      <c r="C278" s="88"/>
      <c r="D278" s="88"/>
      <c r="E278" s="88"/>
      <c r="F278" s="16"/>
      <c r="G278" s="88"/>
      <c r="H278" s="88"/>
      <c r="I278" s="88"/>
      <c r="J278" s="88"/>
      <c r="K278" s="88"/>
      <c r="L278" s="88"/>
      <c r="M278" s="39"/>
      <c r="N278" s="202"/>
    </row>
    <row r="279" spans="1:14" ht="14.25" thickBot="1">
      <c r="A279" s="223"/>
      <c r="B279" s="19" t="s">
        <v>31</v>
      </c>
      <c r="C279" s="20">
        <f>C267+C269+C270+C271+C272+C273+C274+C275</f>
        <v>46.98</v>
      </c>
      <c r="D279" s="20">
        <f t="shared" ref="D279:L279" si="51">D267+D269+D270+D271+D272+D273+D274+D275</f>
        <v>257.94</v>
      </c>
      <c r="E279" s="20">
        <f t="shared" si="51"/>
        <v>620.29999999999995</v>
      </c>
      <c r="F279" s="21">
        <f>(D279-E279)/E279*100</f>
        <v>-58.416895050781882</v>
      </c>
      <c r="G279" s="20">
        <f t="shared" si="51"/>
        <v>2682</v>
      </c>
      <c r="H279" s="20">
        <f t="shared" si="51"/>
        <v>314701.84999999998</v>
      </c>
      <c r="I279" s="20">
        <f t="shared" si="51"/>
        <v>349</v>
      </c>
      <c r="J279" s="20">
        <f t="shared" si="51"/>
        <v>37.01</v>
      </c>
      <c r="K279" s="20">
        <f t="shared" si="51"/>
        <v>220.53</v>
      </c>
      <c r="L279" s="20">
        <f t="shared" si="51"/>
        <v>337.32</v>
      </c>
      <c r="M279" s="20">
        <f t="shared" ref="M279" si="52">(K279-L279)/L279*100</f>
        <v>-34.622909996442544</v>
      </c>
      <c r="N279" s="203">
        <f>D279/D339*100</f>
        <v>0.31018935940215159</v>
      </c>
    </row>
    <row r="280" spans="1:14" ht="14.25" thickTop="1">
      <c r="A280" s="77"/>
      <c r="B280" s="78"/>
      <c r="C280" s="79"/>
      <c r="D280" s="79"/>
      <c r="E280" s="79"/>
      <c r="F280" s="187"/>
      <c r="G280" s="79"/>
      <c r="H280" s="79"/>
      <c r="I280" s="79"/>
      <c r="J280" s="79"/>
      <c r="K280" s="79"/>
      <c r="L280" s="79"/>
      <c r="M280" s="79"/>
      <c r="N280" s="177"/>
    </row>
    <row r="281" spans="1:14">
      <c r="A281" s="99"/>
      <c r="B281" s="99"/>
      <c r="C281" s="99"/>
      <c r="D281" s="99"/>
      <c r="E281" s="99"/>
      <c r="F281" s="188"/>
      <c r="G281" s="99"/>
      <c r="H281" s="99"/>
      <c r="I281" s="99"/>
      <c r="J281" s="99"/>
      <c r="K281" s="99"/>
      <c r="L281" s="99"/>
      <c r="M281" s="99"/>
      <c r="N281" s="188"/>
    </row>
    <row r="282" spans="1:14">
      <c r="A282" s="99"/>
      <c r="B282" s="99"/>
      <c r="C282" s="99"/>
      <c r="D282" s="99"/>
      <c r="E282" s="99"/>
      <c r="F282" s="188"/>
      <c r="G282" s="99"/>
      <c r="H282" s="99"/>
      <c r="I282" s="99"/>
      <c r="J282" s="99"/>
      <c r="K282" s="99"/>
      <c r="L282" s="99"/>
      <c r="M282" s="99"/>
      <c r="N282" s="188"/>
    </row>
    <row r="283" spans="1:14" ht="18.75">
      <c r="A283" s="206" t="str">
        <f>A1</f>
        <v>2021年1-7月丹东市财产保险业务统计表</v>
      </c>
      <c r="B283" s="206"/>
      <c r="C283" s="206"/>
      <c r="D283" s="206"/>
      <c r="E283" s="206"/>
      <c r="F283" s="206"/>
      <c r="G283" s="206"/>
      <c r="H283" s="206"/>
      <c r="I283" s="206"/>
      <c r="J283" s="206"/>
      <c r="K283" s="206"/>
      <c r="L283" s="206"/>
      <c r="M283" s="206"/>
      <c r="N283" s="206"/>
    </row>
    <row r="284" spans="1:14" ht="14.25" thickBot="1">
      <c r="A284" s="70"/>
      <c r="B284" s="72" t="s">
        <v>0</v>
      </c>
      <c r="C284" s="71"/>
      <c r="D284" s="71"/>
      <c r="E284" s="70"/>
      <c r="F284" s="177"/>
      <c r="G284" s="86" t="str">
        <f>G2</f>
        <v>（2021年1-7月）</v>
      </c>
      <c r="H284" s="71"/>
      <c r="I284" s="71"/>
      <c r="J284" s="71"/>
      <c r="K284" s="71"/>
      <c r="L284" s="72" t="s">
        <v>1</v>
      </c>
      <c r="M284" s="70"/>
      <c r="N284" s="200"/>
    </row>
    <row r="285" spans="1:14">
      <c r="A285" s="225" t="s">
        <v>94</v>
      </c>
      <c r="B285" s="191" t="s">
        <v>3</v>
      </c>
      <c r="C285" s="207" t="s">
        <v>4</v>
      </c>
      <c r="D285" s="207"/>
      <c r="E285" s="207"/>
      <c r="F285" s="208"/>
      <c r="G285" s="207" t="s">
        <v>5</v>
      </c>
      <c r="H285" s="207"/>
      <c r="I285" s="207" t="s">
        <v>6</v>
      </c>
      <c r="J285" s="207"/>
      <c r="K285" s="207"/>
      <c r="L285" s="207"/>
      <c r="M285" s="207"/>
      <c r="N285" s="213" t="s">
        <v>7</v>
      </c>
    </row>
    <row r="286" spans="1:14">
      <c r="A286" s="222"/>
      <c r="B286" s="71" t="s">
        <v>8</v>
      </c>
      <c r="C286" s="209" t="s">
        <v>9</v>
      </c>
      <c r="D286" s="209" t="s">
        <v>10</v>
      </c>
      <c r="E286" s="209" t="s">
        <v>11</v>
      </c>
      <c r="F286" s="178" t="s">
        <v>12</v>
      </c>
      <c r="G286" s="209" t="s">
        <v>13</v>
      </c>
      <c r="H286" s="209" t="s">
        <v>14</v>
      </c>
      <c r="I286" s="173" t="s">
        <v>13</v>
      </c>
      <c r="J286" s="209" t="s">
        <v>15</v>
      </c>
      <c r="K286" s="209"/>
      <c r="L286" s="209"/>
      <c r="M286" s="173" t="s">
        <v>12</v>
      </c>
      <c r="N286" s="214"/>
    </row>
    <row r="287" spans="1:14">
      <c r="A287" s="222"/>
      <c r="B287" s="192" t="s">
        <v>16</v>
      </c>
      <c r="C287" s="209"/>
      <c r="D287" s="209"/>
      <c r="E287" s="209"/>
      <c r="F287" s="178" t="s">
        <v>17</v>
      </c>
      <c r="G287" s="209"/>
      <c r="H287" s="209"/>
      <c r="I287" s="41" t="s">
        <v>18</v>
      </c>
      <c r="J287" s="173" t="s">
        <v>9</v>
      </c>
      <c r="K287" s="173" t="s">
        <v>10</v>
      </c>
      <c r="L287" s="173" t="s">
        <v>11</v>
      </c>
      <c r="M287" s="173" t="s">
        <v>17</v>
      </c>
      <c r="N287" s="201" t="s">
        <v>17</v>
      </c>
    </row>
    <row r="288" spans="1:14">
      <c r="A288" s="222"/>
      <c r="B288" s="173" t="s">
        <v>19</v>
      </c>
      <c r="C288" s="23">
        <v>16.97</v>
      </c>
      <c r="D288" s="23">
        <v>101.37</v>
      </c>
      <c r="E288" s="23">
        <v>269.88</v>
      </c>
      <c r="F288" s="16">
        <f>(D288-E288)/E288*100</f>
        <v>-62.438861716318364</v>
      </c>
      <c r="G288" s="24">
        <v>855</v>
      </c>
      <c r="H288" s="24">
        <v>89725.08</v>
      </c>
      <c r="I288" s="24">
        <v>129</v>
      </c>
      <c r="J288" s="24">
        <v>12.17</v>
      </c>
      <c r="K288" s="24">
        <v>157.30000000000001</v>
      </c>
      <c r="L288" s="24">
        <v>260.32</v>
      </c>
      <c r="M288" s="39">
        <f>(K288-L288)/L288*100</f>
        <v>-39.574370006146275</v>
      </c>
      <c r="N288" s="202">
        <f>D288/D327*100</f>
        <v>0.22595508448451829</v>
      </c>
    </row>
    <row r="289" spans="1:14">
      <c r="A289" s="222"/>
      <c r="B289" s="173" t="s">
        <v>20</v>
      </c>
      <c r="C289" s="24">
        <v>0.15</v>
      </c>
      <c r="D289" s="24">
        <v>2.76</v>
      </c>
      <c r="E289" s="24">
        <v>1.99</v>
      </c>
      <c r="F289" s="16">
        <f>(D289-E289)/E289*100</f>
        <v>38.693467336683405</v>
      </c>
      <c r="G289" s="24">
        <v>29</v>
      </c>
      <c r="H289" s="24">
        <v>600</v>
      </c>
      <c r="I289" s="24"/>
      <c r="J289" s="24"/>
      <c r="K289" s="24">
        <v>11</v>
      </c>
      <c r="L289" s="24">
        <v>53.75</v>
      </c>
      <c r="M289" s="39">
        <f>(K289-L289)/L289*100</f>
        <v>-79.534883720930225</v>
      </c>
      <c r="N289" s="202">
        <f>D289/D328*100</f>
        <v>2.8659148799653467E-2</v>
      </c>
    </row>
    <row r="290" spans="1:14">
      <c r="A290" s="222"/>
      <c r="B290" s="173" t="s">
        <v>21</v>
      </c>
      <c r="C290" s="24">
        <v>1.9</v>
      </c>
      <c r="D290" s="24">
        <v>11.22</v>
      </c>
      <c r="E290" s="24">
        <v>1.24</v>
      </c>
      <c r="F290" s="16">
        <f>(D290-E290)/E290*100</f>
        <v>804.83870967741939</v>
      </c>
      <c r="G290" s="24">
        <v>5</v>
      </c>
      <c r="H290" s="24">
        <v>9755.32</v>
      </c>
      <c r="I290" s="24"/>
      <c r="J290" s="24"/>
      <c r="K290" s="24"/>
      <c r="L290" s="24"/>
      <c r="M290" s="39"/>
      <c r="N290" s="202">
        <f>D290/D329*100</f>
        <v>0.38307441473055304</v>
      </c>
    </row>
    <row r="291" spans="1:14">
      <c r="A291" s="222"/>
      <c r="B291" s="173" t="s">
        <v>22</v>
      </c>
      <c r="C291" s="24">
        <v>0</v>
      </c>
      <c r="D291" s="24"/>
      <c r="E291" s="24">
        <v>0</v>
      </c>
      <c r="F291" s="16"/>
      <c r="G291" s="24">
        <v>5</v>
      </c>
      <c r="H291" s="24">
        <v>95.07</v>
      </c>
      <c r="I291" s="24"/>
      <c r="J291" s="24"/>
      <c r="K291" s="24"/>
      <c r="L291" s="24"/>
      <c r="M291" s="39"/>
      <c r="N291" s="202">
        <f>D291/D330*100</f>
        <v>0</v>
      </c>
    </row>
    <row r="292" spans="1:14">
      <c r="A292" s="222"/>
      <c r="B292" s="173" t="s">
        <v>23</v>
      </c>
      <c r="C292" s="24"/>
      <c r="D292" s="24"/>
      <c r="E292" s="24"/>
      <c r="F292" s="16"/>
      <c r="G292" s="24"/>
      <c r="H292" s="24"/>
      <c r="I292" s="24"/>
      <c r="J292" s="24"/>
      <c r="K292" s="24"/>
      <c r="L292" s="24"/>
      <c r="M292" s="39"/>
      <c r="N292" s="202"/>
    </row>
    <row r="293" spans="1:14">
      <c r="A293" s="222"/>
      <c r="B293" s="173" t="s">
        <v>24</v>
      </c>
      <c r="C293" s="24">
        <v>0.09</v>
      </c>
      <c r="D293" s="24">
        <v>14</v>
      </c>
      <c r="E293" s="24">
        <v>7.38</v>
      </c>
      <c r="F293" s="16">
        <f>(D293-E293)/E293*100</f>
        <v>89.701897018970186</v>
      </c>
      <c r="G293" s="24">
        <v>11</v>
      </c>
      <c r="H293" s="24">
        <v>13963.26</v>
      </c>
      <c r="I293" s="24">
        <v>1</v>
      </c>
      <c r="J293" s="24"/>
      <c r="K293" s="24">
        <v>0.44</v>
      </c>
      <c r="L293" s="24">
        <v>137.44999999999999</v>
      </c>
      <c r="M293" s="39">
        <f>(K293-L293)/L293*100</f>
        <v>-99.679883594034195</v>
      </c>
      <c r="N293" s="202">
        <f>D293/D332*100</f>
        <v>0.26112561362460512</v>
      </c>
    </row>
    <row r="294" spans="1:14">
      <c r="A294" s="222"/>
      <c r="B294" s="173" t="s">
        <v>25</v>
      </c>
      <c r="C294" s="26"/>
      <c r="D294" s="26"/>
      <c r="E294" s="26"/>
      <c r="F294" s="16"/>
      <c r="G294" s="26"/>
      <c r="H294" s="26"/>
      <c r="I294" s="26"/>
      <c r="J294" s="26"/>
      <c r="K294" s="26"/>
      <c r="L294" s="26"/>
      <c r="M294" s="39"/>
      <c r="N294" s="202"/>
    </row>
    <row r="295" spans="1:14">
      <c r="A295" s="222"/>
      <c r="B295" s="173" t="s">
        <v>26</v>
      </c>
      <c r="C295" s="24">
        <v>3.18</v>
      </c>
      <c r="D295" s="24">
        <v>44.8</v>
      </c>
      <c r="E295" s="24">
        <v>18.54</v>
      </c>
      <c r="F295" s="16">
        <f>(D295-E295)/E295*100</f>
        <v>141.63969795037755</v>
      </c>
      <c r="G295" s="24">
        <v>914</v>
      </c>
      <c r="H295" s="24">
        <v>57064.2</v>
      </c>
      <c r="I295" s="24">
        <v>10</v>
      </c>
      <c r="J295" s="24">
        <v>0.38</v>
      </c>
      <c r="K295" s="24">
        <v>9.84</v>
      </c>
      <c r="L295" s="24">
        <v>3.68</v>
      </c>
      <c r="M295" s="39"/>
      <c r="N295" s="202">
        <f>D295/D334*100</f>
        <v>0.34374158314589692</v>
      </c>
    </row>
    <row r="296" spans="1:14">
      <c r="A296" s="222"/>
      <c r="B296" s="173" t="s">
        <v>27</v>
      </c>
      <c r="C296" s="24"/>
      <c r="D296" s="39">
        <v>8.74</v>
      </c>
      <c r="E296" s="24"/>
      <c r="F296" s="16"/>
      <c r="G296" s="48">
        <v>2</v>
      </c>
      <c r="H296" s="48">
        <v>597.77</v>
      </c>
      <c r="I296" s="24"/>
      <c r="J296" s="24"/>
      <c r="K296" s="24"/>
      <c r="L296" s="24"/>
      <c r="M296" s="39"/>
      <c r="N296" s="202">
        <f>D296/D335*100</f>
        <v>0.32826808344006492</v>
      </c>
    </row>
    <row r="297" spans="1:14">
      <c r="A297" s="222"/>
      <c r="B297" s="18" t="s">
        <v>28</v>
      </c>
      <c r="C297" s="48"/>
      <c r="D297" s="48"/>
      <c r="E297" s="48"/>
      <c r="F297" s="16"/>
      <c r="G297" s="48"/>
      <c r="H297" s="48"/>
      <c r="I297" s="48"/>
      <c r="J297" s="48"/>
      <c r="K297" s="48"/>
      <c r="L297" s="48"/>
      <c r="M297" s="39"/>
      <c r="N297" s="202"/>
    </row>
    <row r="298" spans="1:14">
      <c r="A298" s="222"/>
      <c r="B298" s="18" t="s">
        <v>29</v>
      </c>
      <c r="C298" s="48"/>
      <c r="D298" s="48"/>
      <c r="E298" s="48"/>
      <c r="F298" s="16"/>
      <c r="G298" s="48"/>
      <c r="H298" s="48"/>
      <c r="I298" s="48"/>
      <c r="J298" s="48"/>
      <c r="K298" s="48"/>
      <c r="L298" s="48">
        <v>5.99</v>
      </c>
      <c r="M298" s="39"/>
      <c r="N298" s="202">
        <f>D298/D337*100</f>
        <v>0</v>
      </c>
    </row>
    <row r="299" spans="1:14">
      <c r="A299" s="222"/>
      <c r="B299" s="18" t="s">
        <v>30</v>
      </c>
      <c r="C299" s="39"/>
      <c r="D299" s="39">
        <v>8.74</v>
      </c>
      <c r="E299" s="39"/>
      <c r="F299" s="16"/>
      <c r="G299" s="39">
        <v>2</v>
      </c>
      <c r="H299" s="39">
        <v>597.77</v>
      </c>
      <c r="I299" s="39"/>
      <c r="J299" s="39"/>
      <c r="K299" s="39"/>
      <c r="L299" s="39"/>
      <c r="M299" s="39"/>
      <c r="N299" s="202"/>
    </row>
    <row r="300" spans="1:14" ht="14.25" thickBot="1">
      <c r="A300" s="223"/>
      <c r="B300" s="19" t="s">
        <v>31</v>
      </c>
      <c r="C300" s="20">
        <f>C288+C290+C291+C292+C293+C294+C295+C296</f>
        <v>22.139999999999997</v>
      </c>
      <c r="D300" s="20">
        <f t="shared" ref="D300:E300" si="53">D288+D290+D291+D292+D293+D294+D295+D296</f>
        <v>180.13</v>
      </c>
      <c r="E300" s="20">
        <f t="shared" si="53"/>
        <v>297.04000000000002</v>
      </c>
      <c r="F300" s="21">
        <f>(D300-E300)/E300*100</f>
        <v>-39.358335577699975</v>
      </c>
      <c r="G300" s="20">
        <f t="shared" ref="G300:L300" si="54">G288+G290+G291+G292+G293+G294+G295+G296</f>
        <v>1792</v>
      </c>
      <c r="H300" s="20">
        <f t="shared" si="54"/>
        <v>171200.69999999998</v>
      </c>
      <c r="I300" s="20">
        <f t="shared" si="54"/>
        <v>140</v>
      </c>
      <c r="J300" s="20">
        <f t="shared" si="54"/>
        <v>12.55</v>
      </c>
      <c r="K300" s="20">
        <f t="shared" si="54"/>
        <v>167.58</v>
      </c>
      <c r="L300" s="20">
        <f t="shared" si="54"/>
        <v>401.45</v>
      </c>
      <c r="M300" s="20">
        <f>(K300-L300)/L300*100</f>
        <v>-58.25632083696599</v>
      </c>
      <c r="N300" s="203">
        <f>D300/D339*100</f>
        <v>0.21661785418744497</v>
      </c>
    </row>
    <row r="301" spans="1:14" ht="14.25" thickTop="1">
      <c r="A301" s="222" t="s">
        <v>48</v>
      </c>
      <c r="B301" s="173" t="s">
        <v>19</v>
      </c>
      <c r="C301" s="40">
        <v>26.42</v>
      </c>
      <c r="D301" s="40">
        <v>226.12</v>
      </c>
      <c r="E301" s="40">
        <v>521.01</v>
      </c>
      <c r="F301" s="32">
        <f>(D301-E301)/E301*100</f>
        <v>-56.599681388073165</v>
      </c>
      <c r="G301" s="39">
        <v>1227</v>
      </c>
      <c r="H301" s="39">
        <v>99079.6</v>
      </c>
      <c r="I301" s="39">
        <v>311</v>
      </c>
      <c r="J301" s="39">
        <v>90.91</v>
      </c>
      <c r="K301" s="39">
        <v>406.45</v>
      </c>
      <c r="L301" s="39">
        <v>282.43</v>
      </c>
      <c r="M301" s="40">
        <f>(K301-L301)/L301*100</f>
        <v>43.911765747264802</v>
      </c>
      <c r="N301" s="202">
        <f>D301/D327*100</f>
        <v>0.50402450136765586</v>
      </c>
    </row>
    <row r="302" spans="1:14">
      <c r="A302" s="222"/>
      <c r="B302" s="173" t="s">
        <v>20</v>
      </c>
      <c r="C302" s="39">
        <v>5.64</v>
      </c>
      <c r="D302" s="39">
        <v>34.950000000000003</v>
      </c>
      <c r="E302" s="39">
        <v>39.26</v>
      </c>
      <c r="F302" s="16">
        <f>(D302-E302)/E302*100</f>
        <v>-10.978094752929177</v>
      </c>
      <c r="G302" s="39">
        <v>353</v>
      </c>
      <c r="H302" s="39">
        <v>7060</v>
      </c>
      <c r="I302" s="39">
        <v>141</v>
      </c>
      <c r="J302" s="39">
        <v>19.399999999999999</v>
      </c>
      <c r="K302" s="39">
        <v>97.24</v>
      </c>
      <c r="L302" s="39">
        <v>81.36</v>
      </c>
      <c r="M302" s="39">
        <f>(K302-L302)/L302*100</f>
        <v>19.518190757128806</v>
      </c>
      <c r="N302" s="202">
        <f>D302/D328*100</f>
        <v>0.36291204729995974</v>
      </c>
    </row>
    <row r="303" spans="1:14">
      <c r="A303" s="222"/>
      <c r="B303" s="173" t="s">
        <v>21</v>
      </c>
      <c r="C303" s="39">
        <v>0</v>
      </c>
      <c r="D303" s="39">
        <v>0</v>
      </c>
      <c r="E303" s="39">
        <v>0</v>
      </c>
      <c r="F303" s="16" t="e">
        <f>(D303-E303)/E303*100</f>
        <v>#DIV/0!</v>
      </c>
      <c r="G303" s="39"/>
      <c r="H303" s="39"/>
      <c r="I303" s="39"/>
      <c r="J303" s="39">
        <v>0</v>
      </c>
      <c r="K303" s="39">
        <v>0</v>
      </c>
      <c r="L303" s="39">
        <v>0.91</v>
      </c>
      <c r="M303" s="39"/>
      <c r="N303" s="202">
        <f>D303/D329*100</f>
        <v>0</v>
      </c>
    </row>
    <row r="304" spans="1:14">
      <c r="A304" s="222"/>
      <c r="B304" s="173" t="s">
        <v>22</v>
      </c>
      <c r="C304" s="39">
        <v>0</v>
      </c>
      <c r="D304" s="39">
        <v>0</v>
      </c>
      <c r="E304" s="39">
        <v>0.06</v>
      </c>
      <c r="F304" s="16">
        <f>(D304-E304)/E304*100</f>
        <v>-100</v>
      </c>
      <c r="G304" s="39"/>
      <c r="H304" s="39"/>
      <c r="I304" s="39"/>
      <c r="J304" s="39">
        <v>0</v>
      </c>
      <c r="K304" s="39">
        <v>7.0000000000000007E-2</v>
      </c>
      <c r="L304" s="39"/>
      <c r="M304" s="39"/>
      <c r="N304" s="202">
        <f>D304/D330*100</f>
        <v>0</v>
      </c>
    </row>
    <row r="305" spans="1:14">
      <c r="A305" s="222"/>
      <c r="B305" s="173" t="s">
        <v>23</v>
      </c>
      <c r="C305" s="39"/>
      <c r="D305" s="39"/>
      <c r="E305" s="39"/>
      <c r="F305" s="16"/>
      <c r="G305" s="39"/>
      <c r="H305" s="39"/>
      <c r="I305" s="39"/>
      <c r="J305" s="39"/>
      <c r="K305" s="39"/>
      <c r="L305" s="39"/>
      <c r="M305" s="39"/>
      <c r="N305" s="202"/>
    </row>
    <row r="306" spans="1:14">
      <c r="A306" s="222"/>
      <c r="B306" s="173" t="s">
        <v>24</v>
      </c>
      <c r="C306" s="39">
        <v>4.04</v>
      </c>
      <c r="D306" s="39">
        <v>28.23</v>
      </c>
      <c r="E306" s="39">
        <v>15.15</v>
      </c>
      <c r="F306" s="16">
        <f>(D306-E306)/E306*100</f>
        <v>86.336633663366342</v>
      </c>
      <c r="G306" s="39">
        <v>637</v>
      </c>
      <c r="H306" s="39">
        <v>66714.3</v>
      </c>
      <c r="I306" s="39">
        <v>1</v>
      </c>
      <c r="J306" s="39">
        <v>0</v>
      </c>
      <c r="K306" s="39">
        <v>0.87</v>
      </c>
      <c r="L306" s="39"/>
      <c r="M306" s="39"/>
      <c r="N306" s="202">
        <f>D306/D332*100</f>
        <v>0.52654114804447161</v>
      </c>
    </row>
    <row r="307" spans="1:14">
      <c r="A307" s="222"/>
      <c r="B307" s="173" t="s">
        <v>25</v>
      </c>
      <c r="C307" s="41"/>
      <c r="D307" s="41"/>
      <c r="E307" s="41"/>
      <c r="F307" s="16"/>
      <c r="G307" s="41"/>
      <c r="H307" s="41"/>
      <c r="I307" s="41"/>
      <c r="J307" s="41"/>
      <c r="K307" s="41"/>
      <c r="L307" s="41"/>
      <c r="M307" s="39"/>
      <c r="N307" s="202"/>
    </row>
    <row r="308" spans="1:14">
      <c r="A308" s="222"/>
      <c r="B308" s="173" t="s">
        <v>26</v>
      </c>
      <c r="C308" s="39">
        <v>0.45</v>
      </c>
      <c r="D308" s="39">
        <v>1.68</v>
      </c>
      <c r="E308" s="39">
        <v>3.85</v>
      </c>
      <c r="F308" s="16">
        <f>(D308-E308)/E308*100</f>
        <v>-56.36363636363636</v>
      </c>
      <c r="G308" s="39">
        <v>95</v>
      </c>
      <c r="H308" s="39">
        <v>5891.2</v>
      </c>
      <c r="I308" s="39"/>
      <c r="J308" s="39"/>
      <c r="K308" s="39"/>
      <c r="L308" s="39">
        <v>30.34</v>
      </c>
      <c r="M308" s="39"/>
      <c r="N308" s="202">
        <f>D308/D334*100</f>
        <v>1.2890309367971135E-2</v>
      </c>
    </row>
    <row r="309" spans="1:14">
      <c r="A309" s="222"/>
      <c r="B309" s="173" t="s">
        <v>27</v>
      </c>
      <c r="C309" s="39"/>
      <c r="D309" s="39"/>
      <c r="E309" s="39"/>
      <c r="F309" s="16"/>
      <c r="G309" s="39"/>
      <c r="H309" s="39"/>
      <c r="I309" s="39"/>
      <c r="J309" s="39"/>
      <c r="K309" s="39"/>
      <c r="L309" s="39"/>
      <c r="M309" s="39"/>
      <c r="N309" s="202"/>
    </row>
    <row r="310" spans="1:14">
      <c r="A310" s="222"/>
      <c r="B310" s="18" t="s">
        <v>28</v>
      </c>
      <c r="C310" s="42"/>
      <c r="D310" s="42"/>
      <c r="E310" s="42"/>
      <c r="F310" s="16"/>
      <c r="G310" s="42"/>
      <c r="H310" s="42"/>
      <c r="I310" s="42"/>
      <c r="J310" s="42"/>
      <c r="K310" s="42"/>
      <c r="L310" s="42"/>
      <c r="M310" s="39"/>
      <c r="N310" s="202"/>
    </row>
    <row r="311" spans="1:14">
      <c r="A311" s="222"/>
      <c r="B311" s="18" t="s">
        <v>29</v>
      </c>
      <c r="C311" s="42"/>
      <c r="D311" s="42"/>
      <c r="E311" s="42"/>
      <c r="F311" s="16"/>
      <c r="G311" s="42"/>
      <c r="H311" s="42"/>
      <c r="I311" s="42"/>
      <c r="J311" s="42"/>
      <c r="K311" s="42"/>
      <c r="L311" s="42"/>
      <c r="M311" s="39"/>
      <c r="N311" s="202"/>
    </row>
    <row r="312" spans="1:14">
      <c r="A312" s="222"/>
      <c r="B312" s="18" t="s">
        <v>30</v>
      </c>
      <c r="C312" s="42"/>
      <c r="D312" s="42"/>
      <c r="E312" s="42"/>
      <c r="F312" s="16"/>
      <c r="G312" s="42"/>
      <c r="H312" s="42"/>
      <c r="I312" s="42"/>
      <c r="J312" s="42"/>
      <c r="K312" s="42"/>
      <c r="L312" s="42"/>
      <c r="M312" s="39"/>
      <c r="N312" s="202"/>
    </row>
    <row r="313" spans="1:14" ht="14.25" thickBot="1">
      <c r="A313" s="223"/>
      <c r="B313" s="19" t="s">
        <v>31</v>
      </c>
      <c r="C313" s="20">
        <f>C301+C303+C304+C305+C306+C307+C308+C309</f>
        <v>30.91</v>
      </c>
      <c r="D313" s="20">
        <f t="shared" ref="D313:E313" si="55">D301+D303+D304+D305+D306+D307+D308+D309</f>
        <v>256.02999999999997</v>
      </c>
      <c r="E313" s="20">
        <f t="shared" si="55"/>
        <v>540.06999999999994</v>
      </c>
      <c r="F313" s="21">
        <f>(D313-E313)/E313*100</f>
        <v>-52.59318236524895</v>
      </c>
      <c r="G313" s="20">
        <f t="shared" ref="G313:L313" si="56">G301+G303+G304+G305+G306+G307+G308+G309</f>
        <v>1959</v>
      </c>
      <c r="H313" s="20">
        <f t="shared" si="56"/>
        <v>171685.10000000003</v>
      </c>
      <c r="I313" s="20">
        <f t="shared" si="56"/>
        <v>312</v>
      </c>
      <c r="J313" s="20">
        <f t="shared" si="56"/>
        <v>90.91</v>
      </c>
      <c r="K313" s="20">
        <f t="shared" si="56"/>
        <v>407.39</v>
      </c>
      <c r="L313" s="20">
        <f t="shared" si="56"/>
        <v>313.68</v>
      </c>
      <c r="M313" s="20">
        <f>(K313-L313)/L313*100</f>
        <v>29.874394287171636</v>
      </c>
      <c r="N313" s="203">
        <f>D313/D339*100</f>
        <v>0.30789246215295363</v>
      </c>
    </row>
    <row r="314" spans="1:14" ht="14.25" thickTop="1">
      <c r="A314" s="222" t="s">
        <v>112</v>
      </c>
      <c r="B314" s="173" t="s">
        <v>19</v>
      </c>
      <c r="C314" s="40">
        <v>19.309999999999999</v>
      </c>
      <c r="D314" s="40">
        <v>74.39</v>
      </c>
      <c r="E314" s="40"/>
      <c r="F314" s="32" t="e">
        <f>(D314-E314)/E314*100</f>
        <v>#DIV/0!</v>
      </c>
      <c r="G314" s="39">
        <v>531</v>
      </c>
      <c r="H314" s="39">
        <v>68036.040000000008</v>
      </c>
      <c r="I314" s="39">
        <v>1</v>
      </c>
      <c r="J314" s="39">
        <v>1.29</v>
      </c>
      <c r="K314" s="39">
        <v>2.7</v>
      </c>
      <c r="L314" s="39">
        <v>0</v>
      </c>
      <c r="M314" s="40" t="e">
        <f>(K314-L314)/L314*100</f>
        <v>#DIV/0!</v>
      </c>
      <c r="N314" s="202" t="e">
        <f>D314/D340*100</f>
        <v>#DIV/0!</v>
      </c>
    </row>
    <row r="315" spans="1:14">
      <c r="A315" s="222"/>
      <c r="B315" s="173" t="s">
        <v>20</v>
      </c>
      <c r="C315" s="39">
        <v>0.13999999999999702</v>
      </c>
      <c r="D315" s="39">
        <v>2.4499999999999993</v>
      </c>
      <c r="E315" s="39"/>
      <c r="F315" s="16" t="e">
        <f>(D315-E315)/E315*100</f>
        <v>#DIV/0!</v>
      </c>
      <c r="G315" s="39">
        <v>26</v>
      </c>
      <c r="H315" s="39">
        <v>520</v>
      </c>
      <c r="I315" s="39">
        <v>0</v>
      </c>
      <c r="J315" s="39">
        <v>0</v>
      </c>
      <c r="K315" s="39">
        <v>0</v>
      </c>
      <c r="L315" s="39">
        <v>0</v>
      </c>
      <c r="M315" s="39" t="e">
        <f>(K315-L315)/L315*100</f>
        <v>#DIV/0!</v>
      </c>
      <c r="N315" s="202" t="e">
        <f>D315/D341*100</f>
        <v>#DIV/0!</v>
      </c>
    </row>
    <row r="316" spans="1:14">
      <c r="A316" s="222"/>
      <c r="B316" s="173" t="s">
        <v>21</v>
      </c>
      <c r="C316" s="39"/>
      <c r="D316" s="39"/>
      <c r="E316" s="39"/>
      <c r="F316" s="16" t="e">
        <f>(D316-E316)/E316*100</f>
        <v>#DIV/0!</v>
      </c>
      <c r="G316" s="39"/>
      <c r="H316" s="39"/>
      <c r="I316" s="39">
        <v>0</v>
      </c>
      <c r="J316" s="39">
        <v>0</v>
      </c>
      <c r="K316" s="39">
        <v>0</v>
      </c>
      <c r="L316" s="39">
        <v>0</v>
      </c>
      <c r="M316" s="39"/>
      <c r="N316" s="202" t="e">
        <f>D316/#REF!*100</f>
        <v>#REF!</v>
      </c>
    </row>
    <row r="317" spans="1:14">
      <c r="A317" s="222"/>
      <c r="B317" s="173" t="s">
        <v>22</v>
      </c>
      <c r="C317" s="39">
        <v>0</v>
      </c>
      <c r="D317" s="39">
        <v>0.04</v>
      </c>
      <c r="E317" s="39"/>
      <c r="F317" s="16" t="e">
        <f>(D317-E317)/E317*100</f>
        <v>#DIV/0!</v>
      </c>
      <c r="G317" s="39">
        <v>13</v>
      </c>
      <c r="H317" s="39">
        <v>471.6</v>
      </c>
      <c r="I317" s="39">
        <v>0</v>
      </c>
      <c r="J317" s="39">
        <v>0</v>
      </c>
      <c r="K317" s="39">
        <v>0</v>
      </c>
      <c r="L317" s="39">
        <v>0</v>
      </c>
      <c r="M317" s="39"/>
      <c r="N317" s="202" t="e">
        <f>D317/D342*100</f>
        <v>#DIV/0!</v>
      </c>
    </row>
    <row r="318" spans="1:14">
      <c r="A318" s="222"/>
      <c r="B318" s="173" t="s">
        <v>23</v>
      </c>
      <c r="C318" s="39"/>
      <c r="D318" s="39"/>
      <c r="E318" s="39"/>
      <c r="F318" s="16"/>
      <c r="G318" s="39"/>
      <c r="H318" s="39"/>
      <c r="I318" s="39">
        <v>0</v>
      </c>
      <c r="J318" s="39">
        <v>0</v>
      </c>
      <c r="K318" s="39">
        <v>0</v>
      </c>
      <c r="L318" s="39">
        <v>0</v>
      </c>
      <c r="M318" s="39"/>
      <c r="N318" s="202"/>
    </row>
    <row r="319" spans="1:14">
      <c r="A319" s="222"/>
      <c r="B319" s="173" t="s">
        <v>24</v>
      </c>
      <c r="C319" s="39">
        <v>1.67</v>
      </c>
      <c r="D319" s="39">
        <v>13.87</v>
      </c>
      <c r="E319" s="39"/>
      <c r="F319" s="16" t="e">
        <f>(D319-E319)/E319*100</f>
        <v>#DIV/0!</v>
      </c>
      <c r="G319" s="39">
        <v>129</v>
      </c>
      <c r="H319" s="39">
        <v>29788</v>
      </c>
      <c r="I319" s="39">
        <v>0</v>
      </c>
      <c r="J319" s="39">
        <v>7.0000000000000007E-2</v>
      </c>
      <c r="K319" s="39">
        <v>0.24000000000000002</v>
      </c>
      <c r="L319" s="39">
        <v>0</v>
      </c>
      <c r="M319" s="39"/>
      <c r="N319" s="202" t="e">
        <f>D319/D344*100</f>
        <v>#DIV/0!</v>
      </c>
    </row>
    <row r="320" spans="1:14">
      <c r="A320" s="222"/>
      <c r="B320" s="173" t="s">
        <v>25</v>
      </c>
      <c r="C320" s="41"/>
      <c r="D320" s="41"/>
      <c r="E320" s="41"/>
      <c r="F320" s="16"/>
      <c r="G320" s="41"/>
      <c r="H320" s="41"/>
      <c r="I320" s="41">
        <v>0</v>
      </c>
      <c r="J320" s="41">
        <v>0</v>
      </c>
      <c r="K320" s="41">
        <v>0</v>
      </c>
      <c r="L320" s="41">
        <v>0</v>
      </c>
      <c r="M320" s="39"/>
      <c r="N320" s="202"/>
    </row>
    <row r="321" spans="1:14">
      <c r="A321" s="222"/>
      <c r="B321" s="173" t="s">
        <v>26</v>
      </c>
      <c r="C321" s="39">
        <v>1.01</v>
      </c>
      <c r="D321" s="39">
        <v>2.95</v>
      </c>
      <c r="E321" s="39"/>
      <c r="F321" s="16" t="e">
        <f>(D321-E321)/E321*100</f>
        <v>#DIV/0!</v>
      </c>
      <c r="G321" s="39">
        <v>146</v>
      </c>
      <c r="H321" s="39">
        <v>11706.8</v>
      </c>
      <c r="I321" s="39">
        <v>0</v>
      </c>
      <c r="J321" s="39">
        <v>0.06</v>
      </c>
      <c r="K321" s="39">
        <v>0.09</v>
      </c>
      <c r="L321" s="39">
        <v>0</v>
      </c>
      <c r="M321" s="39"/>
      <c r="N321" s="202" t="e">
        <f>D321/D346*100</f>
        <v>#DIV/0!</v>
      </c>
    </row>
    <row r="322" spans="1:14">
      <c r="A322" s="222"/>
      <c r="B322" s="173" t="s">
        <v>27</v>
      </c>
      <c r="C322" s="39"/>
      <c r="D322" s="39"/>
      <c r="E322" s="39"/>
      <c r="F322" s="16"/>
      <c r="G322" s="39"/>
      <c r="H322" s="39"/>
      <c r="I322" s="39">
        <v>0</v>
      </c>
      <c r="J322" s="39">
        <v>0</v>
      </c>
      <c r="K322" s="39">
        <v>0</v>
      </c>
      <c r="L322" s="39">
        <v>0</v>
      </c>
      <c r="M322" s="39"/>
      <c r="N322" s="202"/>
    </row>
    <row r="323" spans="1:14">
      <c r="A323" s="222"/>
      <c r="B323" s="18" t="s">
        <v>28</v>
      </c>
      <c r="C323" s="42"/>
      <c r="D323" s="42"/>
      <c r="E323" s="42"/>
      <c r="F323" s="16"/>
      <c r="G323" s="42"/>
      <c r="H323" s="42"/>
      <c r="I323" s="42">
        <v>0</v>
      </c>
      <c r="J323" s="42">
        <v>0</v>
      </c>
      <c r="K323" s="42">
        <v>0</v>
      </c>
      <c r="L323" s="42">
        <v>0</v>
      </c>
      <c r="M323" s="39"/>
      <c r="N323" s="202"/>
    </row>
    <row r="324" spans="1:14">
      <c r="A324" s="222"/>
      <c r="B324" s="18" t="s">
        <v>29</v>
      </c>
      <c r="C324" s="42"/>
      <c r="D324" s="42"/>
      <c r="E324" s="42"/>
      <c r="F324" s="16"/>
      <c r="G324" s="42"/>
      <c r="H324" s="42"/>
      <c r="I324" s="42">
        <v>0</v>
      </c>
      <c r="J324" s="42">
        <v>0</v>
      </c>
      <c r="K324" s="42">
        <v>0</v>
      </c>
      <c r="L324" s="42">
        <v>0</v>
      </c>
      <c r="M324" s="39"/>
      <c r="N324" s="202"/>
    </row>
    <row r="325" spans="1:14">
      <c r="A325" s="222"/>
      <c r="B325" s="18" t="s">
        <v>30</v>
      </c>
      <c r="C325" s="42"/>
      <c r="D325" s="42"/>
      <c r="E325" s="42"/>
      <c r="F325" s="16"/>
      <c r="G325" s="42"/>
      <c r="H325" s="42"/>
      <c r="I325" s="42">
        <v>0</v>
      </c>
      <c r="J325" s="42">
        <v>0</v>
      </c>
      <c r="K325" s="42">
        <v>0</v>
      </c>
      <c r="L325" s="42">
        <v>0</v>
      </c>
      <c r="M325" s="39"/>
      <c r="N325" s="202"/>
    </row>
    <row r="326" spans="1:14" ht="14.25" thickBot="1">
      <c r="A326" s="223"/>
      <c r="B326" s="19" t="s">
        <v>31</v>
      </c>
      <c r="C326" s="20">
        <f>C314+C316+C317+C318+C319+C320+C321+C322</f>
        <v>21.99</v>
      </c>
      <c r="D326" s="20">
        <f t="shared" ref="D326:E326" si="57">D314+D316+D317+D318+D319+D320+D321+D322</f>
        <v>91.250000000000014</v>
      </c>
      <c r="E326" s="20">
        <f t="shared" si="57"/>
        <v>0</v>
      </c>
      <c r="F326" s="21" t="e">
        <f t="shared" ref="F326:F339" si="58">(D326-E326)/E326*100</f>
        <v>#DIV/0!</v>
      </c>
      <c r="G326" s="20">
        <f t="shared" ref="G326:L326" si="59">G314+G316+G317+G318+G319+G320+G321+G322</f>
        <v>819</v>
      </c>
      <c r="H326" s="20">
        <f t="shared" si="59"/>
        <v>110002.44000000002</v>
      </c>
      <c r="I326" s="20">
        <f t="shared" si="59"/>
        <v>1</v>
      </c>
      <c r="J326" s="20">
        <f t="shared" si="59"/>
        <v>1.4200000000000002</v>
      </c>
      <c r="K326" s="20">
        <f t="shared" si="59"/>
        <v>3.0300000000000002</v>
      </c>
      <c r="L326" s="20">
        <f t="shared" si="59"/>
        <v>0</v>
      </c>
      <c r="M326" s="20" t="e">
        <f>(K326-L326)/L326*100</f>
        <v>#DIV/0!</v>
      </c>
      <c r="N326" s="203" t="e">
        <f>D326/D351*100</f>
        <v>#DIV/0!</v>
      </c>
    </row>
    <row r="327" spans="1:14" ht="14.25" thickTop="1">
      <c r="A327" s="224" t="s">
        <v>49</v>
      </c>
      <c r="B327" s="173" t="s">
        <v>19</v>
      </c>
      <c r="C327" s="39">
        <f t="shared" ref="C327:C338" si="60">C6+C19+C32+C53+C66+C79+C100+C113+C126+C147+C160+C173+C194+C207+C220+C241+C254+C267+C288+C301+C314</f>
        <v>5939.7492139999995</v>
      </c>
      <c r="D327" s="39">
        <f t="shared" ref="D327:E327" si="61">D6+D19+D32+D53+D66+D79+D100+D113+D126+D147+D160+D173+D194+D207+D220+D241+D254+D267+D288+D301+D314</f>
        <v>44862.898407999994</v>
      </c>
      <c r="E327" s="39">
        <f t="shared" si="61"/>
        <v>54914.522187999988</v>
      </c>
      <c r="F327" s="189">
        <f t="shared" si="58"/>
        <v>-18.304126812918881</v>
      </c>
      <c r="G327" s="39">
        <f t="shared" ref="G327:G338" si="62">G6+G19+G32+G53+G66+G79+G100+G113+G126+G147+G160+G173+G194+G207+G220+G241+G254+G267+G288+G301+G314</f>
        <v>305937</v>
      </c>
      <c r="H327" s="39">
        <f t="shared" ref="H327:K327" si="63">H6+H19+H32+H53+H66+H79+H100+H113+H126+H147+H160+H173+H194+H207+H220+H241+H254+H267+H288+H301+H314</f>
        <v>30820340.331426997</v>
      </c>
      <c r="I327" s="39">
        <f t="shared" si="63"/>
        <v>44869</v>
      </c>
      <c r="J327" s="39">
        <f t="shared" si="63"/>
        <v>4317.4720939999997</v>
      </c>
      <c r="K327" s="39">
        <f t="shared" si="63"/>
        <v>29764.032407999999</v>
      </c>
      <c r="L327" s="39">
        <f t="shared" ref="L327:L338" si="64">L6+L19+L32+L53+L66+L79+L100+L113+L126+L147+L160+L173+L194+L207+L220+L241+L254+L267+L288+L301+L314</f>
        <v>27940.105759999995</v>
      </c>
      <c r="M327" s="40">
        <f t="shared" ref="M327:M339" si="65">(K327-L327)/L327*100</f>
        <v>6.5279876306381048</v>
      </c>
      <c r="N327" s="202">
        <f>D327/D339*100</f>
        <v>53.950506777162609</v>
      </c>
    </row>
    <row r="328" spans="1:14">
      <c r="A328" s="211"/>
      <c r="B328" s="173" t="s">
        <v>20</v>
      </c>
      <c r="C328" s="39">
        <f t="shared" si="60"/>
        <v>1151.2859070000009</v>
      </c>
      <c r="D328" s="39">
        <f t="shared" ref="D328:E328" si="66">D7+D20+D33+D54+D67+D80+D101+D114+D127+D148+D161+D174+D195+D208+D221+D242+D255+D268+D289+D302+D315</f>
        <v>9630.4325689999987</v>
      </c>
      <c r="E328" s="39">
        <f t="shared" si="66"/>
        <v>11253.827793999997</v>
      </c>
      <c r="F328" s="179">
        <f t="shared" si="58"/>
        <v>-14.425271602836458</v>
      </c>
      <c r="G328" s="39">
        <f t="shared" si="62"/>
        <v>117835</v>
      </c>
      <c r="H328" s="39">
        <f t="shared" ref="H328:K328" si="67">H7+H20+H33+H54+H67+H80+H101+H114+H127+H148+H161+H174+H195+H208+H221+H242+H255+H268+H289+H302+H315</f>
        <v>2419330.8095999998</v>
      </c>
      <c r="I328" s="39">
        <f t="shared" si="67"/>
        <v>18228</v>
      </c>
      <c r="J328" s="39">
        <f t="shared" si="67"/>
        <v>1580.2731469999994</v>
      </c>
      <c r="K328" s="39">
        <f t="shared" si="67"/>
        <v>8921.8164649999999</v>
      </c>
      <c r="L328" s="39">
        <f t="shared" si="64"/>
        <v>8976.3645109999979</v>
      </c>
      <c r="M328" s="39">
        <f t="shared" si="65"/>
        <v>-0.60768528208889794</v>
      </c>
      <c r="N328" s="202">
        <f>D328/D339*100</f>
        <v>11.581211558283812</v>
      </c>
    </row>
    <row r="329" spans="1:14">
      <c r="A329" s="211"/>
      <c r="B329" s="173" t="s">
        <v>21</v>
      </c>
      <c r="C329" s="39">
        <f t="shared" si="60"/>
        <v>268.715799</v>
      </c>
      <c r="D329" s="39">
        <f t="shared" ref="D329:E329" si="68">D8+D21+D34+D55+D68+D81+D102+D115+D128+D149+D162+D175+D196+D209+D222+D243+D256+D269+D290+D303+D316</f>
        <v>2928.9348409999993</v>
      </c>
      <c r="E329" s="39">
        <f t="shared" si="68"/>
        <v>2066.7280270000001</v>
      </c>
      <c r="F329" s="179">
        <f t="shared" si="58"/>
        <v>41.718445907541721</v>
      </c>
      <c r="G329" s="39">
        <f t="shared" si="62"/>
        <v>2167</v>
      </c>
      <c r="H329" s="39">
        <f t="shared" ref="H329:K329" si="69">H8+H21+H34+H55+H68+H81+H102+H115+H128+H149+H162+H175+H196+H209+H222+H243+H256+H269+H290+H303+H316</f>
        <v>3776315.7781739999</v>
      </c>
      <c r="I329" s="39">
        <f t="shared" si="69"/>
        <v>270</v>
      </c>
      <c r="J329" s="39">
        <f t="shared" si="69"/>
        <v>46.588520000000003</v>
      </c>
      <c r="K329" s="39">
        <f t="shared" si="69"/>
        <v>2464.1366189999994</v>
      </c>
      <c r="L329" s="39">
        <f t="shared" si="64"/>
        <v>1286.015146</v>
      </c>
      <c r="M329" s="39">
        <f t="shared" si="65"/>
        <v>91.610233103739773</v>
      </c>
      <c r="N329" s="202">
        <f>D329/D339*100</f>
        <v>3.5222316122370803</v>
      </c>
    </row>
    <row r="330" spans="1:14">
      <c r="A330" s="211"/>
      <c r="B330" s="173" t="s">
        <v>22</v>
      </c>
      <c r="C330" s="39">
        <f t="shared" si="60"/>
        <v>142.49572000000001</v>
      </c>
      <c r="D330" s="39">
        <f t="shared" ref="D330:E330" si="70">D9+D22+D35+D56+D69+D82+D103+D116+D129+D150+D163+D176+D197+D210+D223+D244+D257+D270+D291+D304+D317</f>
        <v>821.3631989999999</v>
      </c>
      <c r="E330" s="39">
        <f t="shared" si="70"/>
        <v>680.93643700000007</v>
      </c>
      <c r="F330" s="179">
        <f t="shared" si="58"/>
        <v>20.622594763569658</v>
      </c>
      <c r="G330" s="39">
        <f t="shared" si="62"/>
        <v>48694</v>
      </c>
      <c r="H330" s="39">
        <f t="shared" ref="H330:K330" si="71">H9+H22+H35+H56+H69+H82+H103+H116+H129+H150+H163+H176+H197+H210+H223+H244+H257+H270+H291+H304+H317</f>
        <v>3628601.4060999998</v>
      </c>
      <c r="I330" s="39">
        <f t="shared" si="71"/>
        <v>3305</v>
      </c>
      <c r="J330" s="39">
        <f t="shared" si="71"/>
        <v>29.643863000000003</v>
      </c>
      <c r="K330" s="39">
        <f t="shared" si="71"/>
        <v>369.32803899999993</v>
      </c>
      <c r="L330" s="39">
        <f t="shared" si="64"/>
        <v>400.17585600000001</v>
      </c>
      <c r="M330" s="39">
        <f t="shared" si="65"/>
        <v>-7.7085652563707088</v>
      </c>
      <c r="N330" s="202">
        <f>D330/D339*100</f>
        <v>0.98774181799764249</v>
      </c>
    </row>
    <row r="331" spans="1:14">
      <c r="A331" s="211"/>
      <c r="B331" s="173" t="s">
        <v>23</v>
      </c>
      <c r="C331" s="39">
        <f t="shared" si="60"/>
        <v>17.083678000000003</v>
      </c>
      <c r="D331" s="39">
        <f t="shared" ref="D331:E331" si="72">D10+D23+D36+D57+D70+D83+D104+D117+D130+D151+D164+D177+D198+D211+D224+D245+D258+D271+D292+D305+D318</f>
        <v>214.77687599999999</v>
      </c>
      <c r="E331" s="39">
        <f t="shared" si="72"/>
        <v>170.36021099999999</v>
      </c>
      <c r="F331" s="179">
        <f t="shared" si="58"/>
        <v>26.072205909629918</v>
      </c>
      <c r="G331" s="39">
        <f t="shared" si="62"/>
        <v>6684</v>
      </c>
      <c r="H331" s="39">
        <f t="shared" ref="H331:K331" si="73">H10+H23+H36+H57+H70+H83+H104+H117+H130+H151+H164+H177+H198+H211+H224+H245+H258+H271+H292+H305+H318</f>
        <v>732691.87424399995</v>
      </c>
      <c r="I331" s="39">
        <f t="shared" si="73"/>
        <v>24</v>
      </c>
      <c r="J331" s="39">
        <f t="shared" si="73"/>
        <v>15.902944000000002</v>
      </c>
      <c r="K331" s="39">
        <f t="shared" si="73"/>
        <v>56.055667000000007</v>
      </c>
      <c r="L331" s="39">
        <f t="shared" si="64"/>
        <v>53.545276000000001</v>
      </c>
      <c r="M331" s="39">
        <f t="shared" si="65"/>
        <v>4.6883519659138662</v>
      </c>
      <c r="N331" s="202">
        <f>D331/D339*100</f>
        <v>0.2582829401443566</v>
      </c>
    </row>
    <row r="332" spans="1:14">
      <c r="A332" s="211"/>
      <c r="B332" s="173" t="s">
        <v>24</v>
      </c>
      <c r="C332" s="39">
        <f t="shared" si="60"/>
        <v>570.77577900000006</v>
      </c>
      <c r="D332" s="39">
        <f t="shared" ref="D332:E332" si="74">D11+D24+D37+D58+D71+D84+D105+D118+D131+D152+D165+D178+D199+D212+D225+D246+D259+D272+D293+D306+D319</f>
        <v>5361.4043469999988</v>
      </c>
      <c r="E332" s="39">
        <f t="shared" si="74"/>
        <v>4218.8986370000002</v>
      </c>
      <c r="F332" s="179">
        <f t="shared" si="58"/>
        <v>27.080662710882724</v>
      </c>
      <c r="G332" s="39">
        <f t="shared" si="62"/>
        <v>11089</v>
      </c>
      <c r="H332" s="39">
        <f t="shared" ref="H332:K332" si="75">H11+H24+H37+H58+H71+H84+H105+H118+H131+H152+H165+H178+H199+H212+H225+H246+H259+H272+H293+H306+H319</f>
        <v>5492153.7393179992</v>
      </c>
      <c r="I332" s="39">
        <f t="shared" si="75"/>
        <v>1284</v>
      </c>
      <c r="J332" s="39">
        <f t="shared" si="75"/>
        <v>180.41249700000003</v>
      </c>
      <c r="K332" s="39">
        <f t="shared" si="75"/>
        <v>2042.7132819999997</v>
      </c>
      <c r="L332" s="39">
        <f t="shared" si="64"/>
        <v>1336.410529</v>
      </c>
      <c r="M332" s="39">
        <f t="shared" si="65"/>
        <v>52.850732441363434</v>
      </c>
      <c r="N332" s="202">
        <f>D332/D339*100</f>
        <v>6.4474318829644117</v>
      </c>
    </row>
    <row r="333" spans="1:14">
      <c r="A333" s="211"/>
      <c r="B333" s="173" t="s">
        <v>25</v>
      </c>
      <c r="C333" s="39">
        <f t="shared" si="60"/>
        <v>3291.1575270000003</v>
      </c>
      <c r="D333" s="39">
        <f t="shared" ref="D333:E333" si="76">D12+D25+D38+D59+D72+D85+D106+D119+D132+D153+D166+D179+D200+D213+D226+D247+D260+D273+D294+D307+D320</f>
        <v>13270.77497</v>
      </c>
      <c r="E333" s="39">
        <f t="shared" si="76"/>
        <v>16369.838899999999</v>
      </c>
      <c r="F333" s="179">
        <f t="shared" si="58"/>
        <v>-18.93154812904114</v>
      </c>
      <c r="G333" s="39">
        <f t="shared" si="62"/>
        <v>4927</v>
      </c>
      <c r="H333" s="39">
        <f t="shared" ref="H333:K333" si="77">H12+H25+H38+H59+H72+H85+H106+H119+H132+H153+H166+H179+H200+H213+H226+H247+H260+H273+H294+H307+H320</f>
        <v>517668.38921899995</v>
      </c>
      <c r="I333" s="39">
        <f t="shared" si="77"/>
        <v>7297</v>
      </c>
      <c r="J333" s="39">
        <f t="shared" si="77"/>
        <v>917.17780000000005</v>
      </c>
      <c r="K333" s="39">
        <f t="shared" si="77"/>
        <v>3139.454475</v>
      </c>
      <c r="L333" s="39">
        <f t="shared" si="64"/>
        <v>1207.3271999999999</v>
      </c>
      <c r="M333" s="39">
        <f t="shared" si="65"/>
        <v>160.03344205282545</v>
      </c>
      <c r="N333" s="202">
        <f>D333/D339*100</f>
        <v>15.958956294930632</v>
      </c>
    </row>
    <row r="334" spans="1:14">
      <c r="A334" s="211"/>
      <c r="B334" s="173" t="s">
        <v>26</v>
      </c>
      <c r="C334" s="39">
        <f t="shared" si="60"/>
        <v>939.91289099999858</v>
      </c>
      <c r="D334" s="39">
        <f t="shared" ref="D334:E334" si="78">D13+D26+D39+D60+D73+D86+D107+D120+D133+D154+D167+D180+D201+D214+D227+D248+D261+D274+D295+D308+D321</f>
        <v>13033.046392</v>
      </c>
      <c r="E334" s="39">
        <f t="shared" si="78"/>
        <v>12029.920388</v>
      </c>
      <c r="F334" s="179">
        <f t="shared" si="58"/>
        <v>8.3385922071490253</v>
      </c>
      <c r="G334" s="39">
        <f t="shared" si="62"/>
        <v>342525</v>
      </c>
      <c r="H334" s="39">
        <f t="shared" ref="H334:K334" si="79">H13+H26+H39+H60+H73+H86+H107+H120+H133+H154+H167+H180+H201+H214+H227+H248+H261+H274+H295+H308+H321</f>
        <v>82624031.467559993</v>
      </c>
      <c r="I334" s="39">
        <f t="shared" si="79"/>
        <v>35106</v>
      </c>
      <c r="J334" s="39">
        <f t="shared" si="79"/>
        <v>527.00410900000156</v>
      </c>
      <c r="K334" s="39">
        <f t="shared" si="79"/>
        <v>5610.4650669999992</v>
      </c>
      <c r="L334" s="39">
        <f t="shared" si="64"/>
        <v>1846.5189630000011</v>
      </c>
      <c r="M334" s="39">
        <f t="shared" si="65"/>
        <v>203.84010017881388</v>
      </c>
      <c r="N334" s="202">
        <f>D334/D339*100</f>
        <v>15.67307246411182</v>
      </c>
    </row>
    <row r="335" spans="1:14">
      <c r="A335" s="211"/>
      <c r="B335" s="173" t="s">
        <v>27</v>
      </c>
      <c r="C335" s="39">
        <f t="shared" si="60"/>
        <v>644.90785400000004</v>
      </c>
      <c r="D335" s="39">
        <f t="shared" ref="D335:E335" si="80">D14+D27+D40+D61+D74+D87+D108+D121+D134+D155+D168+D181+D202+D215+D228+D249+D262+D275+D296+D309+D322</f>
        <v>2662.4580459999993</v>
      </c>
      <c r="E335" s="39">
        <f t="shared" si="80"/>
        <v>2162.0636789999999</v>
      </c>
      <c r="F335" s="179">
        <f t="shared" si="58"/>
        <v>23.144293660741869</v>
      </c>
      <c r="G335" s="39">
        <f t="shared" si="62"/>
        <v>12412</v>
      </c>
      <c r="H335" s="39">
        <f t="shared" ref="H335:K335" si="81">H14+H27+H40+H61+H74+H87+H108+H121+H134+H155+H168+H181+H202+H215+H228+H249+H262+H275+H296+H309+H322</f>
        <v>262551.99942400004</v>
      </c>
      <c r="I335" s="39">
        <f t="shared" si="81"/>
        <v>215</v>
      </c>
      <c r="J335" s="39">
        <f t="shared" si="81"/>
        <v>92.765016000000003</v>
      </c>
      <c r="K335" s="39">
        <f t="shared" si="81"/>
        <v>1208.2887540000002</v>
      </c>
      <c r="L335" s="39">
        <f t="shared" si="64"/>
        <v>820.91077000000007</v>
      </c>
      <c r="M335" s="39">
        <f t="shared" si="65"/>
        <v>47.188805185245656</v>
      </c>
      <c r="N335" s="202">
        <f>D335/D339*100</f>
        <v>3.2017762104514382</v>
      </c>
    </row>
    <row r="336" spans="1:14">
      <c r="A336" s="211"/>
      <c r="B336" s="18" t="s">
        <v>28</v>
      </c>
      <c r="C336" s="39">
        <f t="shared" si="60"/>
        <v>4.943397</v>
      </c>
      <c r="D336" s="39">
        <f t="shared" ref="D336:E336" si="82">D15+D28+D41+D62+D75+D88+D109+D122+D135+D156+D169+D182+D203+D216+D229+D250+D263+D276+D297+D310+D323</f>
        <v>160.10413499999999</v>
      </c>
      <c r="E336" s="39">
        <f t="shared" si="82"/>
        <v>211.25097900000003</v>
      </c>
      <c r="F336" s="179">
        <f t="shared" si="58"/>
        <v>-24.211411583564797</v>
      </c>
      <c r="G336" s="39">
        <f t="shared" si="62"/>
        <v>66</v>
      </c>
      <c r="H336" s="39">
        <f t="shared" ref="H336:K336" si="83">H15+H28+H41+H62+H75+H88+H109+H122+H135+H156+H169+H182+H203+H216+H229+H250+H263+H276+H297+H310+H323</f>
        <v>46225.599999999999</v>
      </c>
      <c r="I336" s="39">
        <f t="shared" si="83"/>
        <v>15</v>
      </c>
      <c r="J336" s="39">
        <f t="shared" si="83"/>
        <v>0</v>
      </c>
      <c r="K336" s="39">
        <f t="shared" si="83"/>
        <v>85.38000000000001</v>
      </c>
      <c r="L336" s="39">
        <f t="shared" si="64"/>
        <v>7.6711</v>
      </c>
      <c r="M336" s="39">
        <f>(K336-L336)/L336*100</f>
        <v>1013.0085646126373</v>
      </c>
      <c r="N336" s="202">
        <f>D336/D339*100</f>
        <v>0.1925354697731472</v>
      </c>
    </row>
    <row r="337" spans="1:14">
      <c r="A337" s="211"/>
      <c r="B337" s="18" t="s">
        <v>29</v>
      </c>
      <c r="C337" s="39">
        <f t="shared" si="60"/>
        <v>26.381274999999999</v>
      </c>
      <c r="D337" s="39">
        <f>D16+D29+D42+D63+D76+D89+D110+D123+D136+D157+D170+D183+D204+D217+D230+D251+D264+D277+D298+D311+D324</f>
        <v>93.913209999999992</v>
      </c>
      <c r="E337" s="39">
        <f t="shared" ref="E337" si="84">E16+E29+E42+E63+E76+E89+E110+E123+E136+E157+E170+E183+E204+E217+E230+E251+E264+E277+E298+E311+E324</f>
        <v>37.758121999999993</v>
      </c>
      <c r="F337" s="179">
        <f t="shared" si="58"/>
        <v>148.72320185839754</v>
      </c>
      <c r="G337" s="39">
        <f t="shared" si="62"/>
        <v>62</v>
      </c>
      <c r="H337" s="39">
        <f t="shared" ref="H337:K337" si="85">H16+H29+H42+H63+H76+H89+H110+H123+H136+H157+H170+H183+H204+H217+H230+H251+H264+H277+H298+H311+H324</f>
        <v>43726.119887000001</v>
      </c>
      <c r="I337" s="39">
        <f t="shared" si="85"/>
        <v>2</v>
      </c>
      <c r="J337" s="39">
        <f t="shared" si="85"/>
        <v>0</v>
      </c>
      <c r="K337" s="39">
        <f t="shared" si="85"/>
        <v>2.8030110000000001</v>
      </c>
      <c r="L337" s="39">
        <f t="shared" si="64"/>
        <v>7.5458170000000004</v>
      </c>
      <c r="M337" s="39">
        <f t="shared" si="65"/>
        <v>-62.853445823030164</v>
      </c>
      <c r="N337" s="202">
        <f>D337/D339*100</f>
        <v>0.11293664592269416</v>
      </c>
    </row>
    <row r="338" spans="1:14">
      <c r="A338" s="211"/>
      <c r="B338" s="18" t="s">
        <v>30</v>
      </c>
      <c r="C338" s="39">
        <f t="shared" si="60"/>
        <v>606.92619100000002</v>
      </c>
      <c r="D338" s="39">
        <f t="shared" ref="D338:E338" si="86">D17+D30+D43+D64+D77+D90+D111+D124+D137+D158+D171+D184+D205+D218+D231+D252+D265+D278+D299+D312+D325</f>
        <v>2340.417283068</v>
      </c>
      <c r="E338" s="39">
        <f t="shared" si="86"/>
        <v>1646.5546800000002</v>
      </c>
      <c r="F338" s="179">
        <f t="shared" si="58"/>
        <v>42.140270924254985</v>
      </c>
      <c r="G338" s="39">
        <f t="shared" si="62"/>
        <v>713</v>
      </c>
      <c r="H338" s="39">
        <f t="shared" ref="H338:K338" si="87">H17+H30+H43+H64+H77+H90+H111+H124+H137+H158+H171+H184+H205+H218+H231+H252+H265+H278+H299+H312+H325</f>
        <v>123071.86890000002</v>
      </c>
      <c r="I338" s="39">
        <f t="shared" si="87"/>
        <v>194</v>
      </c>
      <c r="J338" s="39">
        <f t="shared" si="87"/>
        <v>93.567300000000003</v>
      </c>
      <c r="K338" s="39">
        <f t="shared" si="87"/>
        <v>1123.387829</v>
      </c>
      <c r="L338" s="39">
        <f t="shared" si="64"/>
        <v>1360.9256540000001</v>
      </c>
      <c r="M338" s="39">
        <f t="shared" si="65"/>
        <v>-17.454136770942235</v>
      </c>
      <c r="N338" s="202">
        <f>D338/D339*100</f>
        <v>2.8145015808660423</v>
      </c>
    </row>
    <row r="339" spans="1:14" ht="14.25" thickBot="1">
      <c r="A339" s="212"/>
      <c r="B339" s="19" t="s">
        <v>50</v>
      </c>
      <c r="C339" s="20">
        <f>C327+C329+C330+C331+C332+C333+C334+C335</f>
        <v>11814.798461999995</v>
      </c>
      <c r="D339" s="20">
        <f>D327+D329+D330+D331+D332+D333+D334+D335</f>
        <v>83155.657078999997</v>
      </c>
      <c r="E339" s="20">
        <f t="shared" ref="E339:L339" si="88">E327+E329+E330+E331+E332+E333+E334+E335</f>
        <v>92613.268466999973</v>
      </c>
      <c r="F339" s="180">
        <f t="shared" si="58"/>
        <v>-10.211939978524695</v>
      </c>
      <c r="G339" s="20">
        <f>G327+G329+G330+G331+G332+G333+G334+G335</f>
        <v>734435</v>
      </c>
      <c r="H339" s="20">
        <f t="shared" si="88"/>
        <v>127854354.98546599</v>
      </c>
      <c r="I339" s="20">
        <f t="shared" si="88"/>
        <v>92370</v>
      </c>
      <c r="J339" s="20">
        <f t="shared" si="88"/>
        <v>6126.9668430000029</v>
      </c>
      <c r="K339" s="20">
        <f t="shared" si="88"/>
        <v>44654.474310999998</v>
      </c>
      <c r="L339" s="20">
        <f t="shared" si="88"/>
        <v>34891.0095</v>
      </c>
      <c r="M339" s="20">
        <f t="shared" si="65"/>
        <v>27.98275243655532</v>
      </c>
      <c r="N339" s="203"/>
    </row>
    <row r="340" spans="1:14" ht="14.25" thickTop="1">
      <c r="A340" s="51" t="s">
        <v>51</v>
      </c>
      <c r="B340" s="51"/>
      <c r="C340" s="51"/>
      <c r="D340" s="51"/>
      <c r="E340" s="51"/>
      <c r="F340" s="190"/>
      <c r="G340" s="51"/>
      <c r="H340" s="51"/>
      <c r="I340" s="51"/>
    </row>
    <row r="341" spans="1:14">
      <c r="A341" s="51" t="s">
        <v>52</v>
      </c>
      <c r="B341" s="51"/>
      <c r="C341" s="51"/>
      <c r="D341" s="51"/>
      <c r="E341" s="51"/>
      <c r="F341" s="190"/>
      <c r="G341" s="51"/>
      <c r="H341" s="51"/>
      <c r="I341" s="51"/>
    </row>
  </sheetData>
  <mergeCells count="99">
    <mergeCell ref="A207:A219"/>
    <mergeCell ref="A220:A232"/>
    <mergeCell ref="A238:A253"/>
    <mergeCell ref="A254:A266"/>
    <mergeCell ref="A267:A279"/>
    <mergeCell ref="A236:N236"/>
    <mergeCell ref="C238:F238"/>
    <mergeCell ref="G238:H238"/>
    <mergeCell ref="I238:M238"/>
    <mergeCell ref="H239:H240"/>
    <mergeCell ref="N238:N239"/>
    <mergeCell ref="J239:L239"/>
    <mergeCell ref="D239:D240"/>
    <mergeCell ref="E239:E240"/>
    <mergeCell ref="G239:G240"/>
    <mergeCell ref="A314:A326"/>
    <mergeCell ref="A301:A313"/>
    <mergeCell ref="A327:A339"/>
    <mergeCell ref="C239:C240"/>
    <mergeCell ref="C286:C287"/>
    <mergeCell ref="A283:N283"/>
    <mergeCell ref="C285:F285"/>
    <mergeCell ref="G285:H285"/>
    <mergeCell ref="I285:M285"/>
    <mergeCell ref="N285:N286"/>
    <mergeCell ref="J286:L286"/>
    <mergeCell ref="A285:A300"/>
    <mergeCell ref="D286:D287"/>
    <mergeCell ref="E286:E287"/>
    <mergeCell ref="G286:G287"/>
    <mergeCell ref="H286:H287"/>
    <mergeCell ref="A19:A31"/>
    <mergeCell ref="A32:A44"/>
    <mergeCell ref="A50:A65"/>
    <mergeCell ref="A66:A78"/>
    <mergeCell ref="A79:A91"/>
    <mergeCell ref="A48:N48"/>
    <mergeCell ref="C50:F50"/>
    <mergeCell ref="C51:C52"/>
    <mergeCell ref="N50:N51"/>
    <mergeCell ref="C98:C99"/>
    <mergeCell ref="C145:C146"/>
    <mergeCell ref="C192:C193"/>
    <mergeCell ref="A113:A125"/>
    <mergeCell ref="A144:A159"/>
    <mergeCell ref="C191:F191"/>
    <mergeCell ref="A126:A138"/>
    <mergeCell ref="A160:A172"/>
    <mergeCell ref="A173:A185"/>
    <mergeCell ref="A142:N142"/>
    <mergeCell ref="C144:F144"/>
    <mergeCell ref="G144:H144"/>
    <mergeCell ref="I144:M144"/>
    <mergeCell ref="J145:L145"/>
    <mergeCell ref="D145:D146"/>
    <mergeCell ref="E145:E146"/>
    <mergeCell ref="N144:N145"/>
    <mergeCell ref="A189:N189"/>
    <mergeCell ref="H145:H146"/>
    <mergeCell ref="N191:N192"/>
    <mergeCell ref="J192:L192"/>
    <mergeCell ref="A191:A206"/>
    <mergeCell ref="D192:D193"/>
    <mergeCell ref="E192:E193"/>
    <mergeCell ref="G192:G193"/>
    <mergeCell ref="H192:H193"/>
    <mergeCell ref="G98:G99"/>
    <mergeCell ref="H98:H99"/>
    <mergeCell ref="G191:H191"/>
    <mergeCell ref="I191:M191"/>
    <mergeCell ref="G145:G146"/>
    <mergeCell ref="A95:N95"/>
    <mergeCell ref="C97:F97"/>
    <mergeCell ref="G97:H97"/>
    <mergeCell ref="I97:M97"/>
    <mergeCell ref="G50:H50"/>
    <mergeCell ref="I50:M50"/>
    <mergeCell ref="J51:L51"/>
    <mergeCell ref="D51:D52"/>
    <mergeCell ref="E51:E52"/>
    <mergeCell ref="G51:G52"/>
    <mergeCell ref="H51:H52"/>
    <mergeCell ref="N97:N98"/>
    <mergeCell ref="J98:L98"/>
    <mergeCell ref="A97:A112"/>
    <mergeCell ref="D98:D99"/>
    <mergeCell ref="E98:E99"/>
    <mergeCell ref="A1:N1"/>
    <mergeCell ref="C3:F3"/>
    <mergeCell ref="G3:H3"/>
    <mergeCell ref="I3:M3"/>
    <mergeCell ref="J4:L4"/>
    <mergeCell ref="A3:A18"/>
    <mergeCell ref="D4:D5"/>
    <mergeCell ref="E4:E5"/>
    <mergeCell ref="G4:G5"/>
    <mergeCell ref="H4:H5"/>
    <mergeCell ref="N3:N4"/>
    <mergeCell ref="C4:C5"/>
  </mergeCells>
  <phoneticPr fontId="21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H29"/>
  <sheetViews>
    <sheetView zoomScale="136" zoomScaleNormal="136" workbookViewId="0">
      <selection activeCell="G11" sqref="G11:H12"/>
    </sheetView>
  </sheetViews>
  <sheetFormatPr defaultColWidth="9" defaultRowHeight="13.5"/>
  <cols>
    <col min="1" max="1" width="9" style="52"/>
    <col min="2" max="2" width="11.75" style="52" customWidth="1"/>
    <col min="3" max="5" width="9.125" style="52" customWidth="1"/>
    <col min="6" max="6" width="10.75" style="52" customWidth="1"/>
    <col min="7" max="7" width="9.375" style="52" customWidth="1"/>
    <col min="8" max="8" width="11.625" style="52" customWidth="1"/>
    <col min="9" max="16384" width="9" style="52"/>
  </cols>
  <sheetData>
    <row r="2" spans="1:8" ht="18.75">
      <c r="A2" s="226" t="s">
        <v>95</v>
      </c>
      <c r="B2" s="226"/>
      <c r="C2" s="226"/>
      <c r="D2" s="226"/>
      <c r="E2" s="226"/>
      <c r="F2" s="226"/>
      <c r="G2" s="226"/>
      <c r="H2" s="226"/>
    </row>
    <row r="3" spans="1:8">
      <c r="B3" s="53"/>
      <c r="C3" s="227" t="s">
        <v>105</v>
      </c>
      <c r="D3" s="227"/>
      <c r="E3" s="227"/>
      <c r="F3" s="227"/>
      <c r="G3" s="227" t="s">
        <v>53</v>
      </c>
      <c r="H3" s="227"/>
    </row>
    <row r="4" spans="1:8">
      <c r="A4" s="233" t="s">
        <v>54</v>
      </c>
      <c r="B4" s="54" t="s">
        <v>55</v>
      </c>
      <c r="C4" s="228" t="s">
        <v>4</v>
      </c>
      <c r="D4" s="229"/>
      <c r="E4" s="229"/>
      <c r="F4" s="230"/>
      <c r="G4" s="231" t="s">
        <v>5</v>
      </c>
      <c r="H4" s="232"/>
    </row>
    <row r="5" spans="1:8">
      <c r="A5" s="234"/>
      <c r="B5" s="55" t="s">
        <v>56</v>
      </c>
      <c r="C5" s="235" t="s">
        <v>9</v>
      </c>
      <c r="D5" s="235" t="s">
        <v>10</v>
      </c>
      <c r="E5" s="235" t="s">
        <v>11</v>
      </c>
      <c r="F5" s="14" t="s">
        <v>12</v>
      </c>
      <c r="G5" s="235" t="s">
        <v>13</v>
      </c>
      <c r="H5" s="237" t="s">
        <v>14</v>
      </c>
    </row>
    <row r="6" spans="1:8">
      <c r="A6" s="234"/>
      <c r="B6" s="56" t="s">
        <v>16</v>
      </c>
      <c r="C6" s="236"/>
      <c r="D6" s="236"/>
      <c r="E6" s="236"/>
      <c r="F6" s="13" t="s">
        <v>17</v>
      </c>
      <c r="G6" s="236"/>
      <c r="H6" s="238"/>
    </row>
    <row r="7" spans="1:8">
      <c r="A7" s="234" t="s">
        <v>57</v>
      </c>
      <c r="B7" s="57" t="s">
        <v>19</v>
      </c>
      <c r="C7" s="84">
        <v>6.93</v>
      </c>
      <c r="D7" s="84">
        <v>28.23</v>
      </c>
      <c r="E7" s="84">
        <v>6.13</v>
      </c>
      <c r="F7" s="16">
        <f t="shared" ref="F7:F24" si="0">(D7-E7)/E7*100</f>
        <v>360.52202283849925</v>
      </c>
      <c r="G7" s="85">
        <v>300</v>
      </c>
      <c r="H7" s="121">
        <v>17702.96</v>
      </c>
    </row>
    <row r="8" spans="1:8" ht="14.25" thickBot="1">
      <c r="A8" s="239"/>
      <c r="B8" s="59" t="s">
        <v>20</v>
      </c>
      <c r="C8" s="84">
        <v>2.3199999999999998</v>
      </c>
      <c r="D8" s="85">
        <v>13.25</v>
      </c>
      <c r="E8" s="85">
        <v>4.12</v>
      </c>
      <c r="F8" s="16">
        <f t="shared" si="0"/>
        <v>221.60194174757279</v>
      </c>
      <c r="G8" s="85">
        <v>179</v>
      </c>
      <c r="H8" s="121">
        <v>3580</v>
      </c>
    </row>
    <row r="9" spans="1:8" ht="14.25" thickTop="1">
      <c r="A9" s="240" t="s">
        <v>58</v>
      </c>
      <c r="B9" s="62" t="s">
        <v>19</v>
      </c>
      <c r="C9" s="23">
        <v>9.74</v>
      </c>
      <c r="D9" s="23">
        <v>69.260000000000005</v>
      </c>
      <c r="E9" s="23">
        <v>1.68</v>
      </c>
      <c r="F9" s="16">
        <f t="shared" si="0"/>
        <v>4022.6190476190473</v>
      </c>
      <c r="G9" s="24">
        <v>521</v>
      </c>
      <c r="H9" s="63">
        <v>7420.6</v>
      </c>
    </row>
    <row r="10" spans="1:8" ht="14.25" thickBot="1">
      <c r="A10" s="239"/>
      <c r="B10" s="59" t="s">
        <v>20</v>
      </c>
      <c r="C10" s="24">
        <v>0.82</v>
      </c>
      <c r="D10" s="24">
        <v>6.34</v>
      </c>
      <c r="E10" s="24">
        <v>1.19</v>
      </c>
      <c r="F10" s="16">
        <f t="shared" si="0"/>
        <v>432.77310924369755</v>
      </c>
      <c r="G10" s="24">
        <v>86</v>
      </c>
      <c r="H10" s="63">
        <v>1035.6099999999999</v>
      </c>
    </row>
    <row r="11" spans="1:8" ht="14.25" thickTop="1">
      <c r="A11" s="240" t="s">
        <v>59</v>
      </c>
      <c r="B11" s="56" t="s">
        <v>19</v>
      </c>
      <c r="C11" s="114">
        <v>1.371099000000001</v>
      </c>
      <c r="D11" s="114">
        <v>38.655896999999996</v>
      </c>
      <c r="E11" s="113">
        <v>4.7898529999999999</v>
      </c>
      <c r="F11" s="16">
        <f t="shared" si="0"/>
        <v>707.03723057889238</v>
      </c>
      <c r="G11" s="84">
        <v>433</v>
      </c>
      <c r="H11" s="115">
        <v>54882.392840000008</v>
      </c>
    </row>
    <row r="12" spans="1:8" ht="14.25" thickBot="1">
      <c r="A12" s="239"/>
      <c r="B12" s="59" t="s">
        <v>20</v>
      </c>
      <c r="C12" s="114">
        <v>0.24198200000000014</v>
      </c>
      <c r="D12" s="114">
        <v>4.7485850000000003</v>
      </c>
      <c r="E12" s="113">
        <v>3.143872</v>
      </c>
      <c r="F12" s="16">
        <f t="shared" si="0"/>
        <v>51.042567890804726</v>
      </c>
      <c r="G12" s="116">
        <v>65</v>
      </c>
      <c r="H12" s="117">
        <v>1300</v>
      </c>
    </row>
    <row r="13" spans="1:8" ht="14.25" thickTop="1">
      <c r="A13" s="241" t="s">
        <v>60</v>
      </c>
      <c r="B13" s="65" t="s">
        <v>19</v>
      </c>
      <c r="C13" s="29">
        <v>10.67</v>
      </c>
      <c r="D13" s="29">
        <v>64.16</v>
      </c>
      <c r="E13" s="29">
        <v>71.199799999999996</v>
      </c>
      <c r="F13" s="16">
        <f t="shared" si="0"/>
        <v>-9.887387324121697</v>
      </c>
      <c r="G13" s="29">
        <v>598</v>
      </c>
      <c r="H13" s="64">
        <v>75915.936199999996</v>
      </c>
    </row>
    <row r="14" spans="1:8" ht="14.25" thickBot="1">
      <c r="A14" s="242"/>
      <c r="B14" s="59" t="s">
        <v>20</v>
      </c>
      <c r="C14" s="20">
        <v>0</v>
      </c>
      <c r="D14" s="20">
        <v>0.85</v>
      </c>
      <c r="E14" s="20">
        <v>2.2524999999999999</v>
      </c>
      <c r="F14" s="16">
        <f t="shared" si="0"/>
        <v>-62.264150943396224</v>
      </c>
      <c r="G14" s="20">
        <v>11</v>
      </c>
      <c r="H14" s="61">
        <v>220</v>
      </c>
    </row>
    <row r="15" spans="1:8" ht="14.25" thickTop="1">
      <c r="A15" s="240" t="s">
        <v>61</v>
      </c>
      <c r="B15" s="56" t="s">
        <v>19</v>
      </c>
      <c r="C15" s="27">
        <v>0</v>
      </c>
      <c r="D15" s="27">
        <v>0</v>
      </c>
      <c r="E15" s="27">
        <v>0</v>
      </c>
      <c r="F15" s="16" t="e">
        <f t="shared" si="0"/>
        <v>#DIV/0!</v>
      </c>
      <c r="G15" s="27">
        <v>0</v>
      </c>
      <c r="H15" s="58">
        <v>0</v>
      </c>
    </row>
    <row r="16" spans="1:8" ht="14.25" thickBot="1">
      <c r="A16" s="239"/>
      <c r="B16" s="59" t="s">
        <v>20</v>
      </c>
      <c r="C16" s="39">
        <v>0</v>
      </c>
      <c r="D16" s="39">
        <v>0</v>
      </c>
      <c r="E16" s="39"/>
      <c r="F16" s="16" t="e">
        <f t="shared" si="0"/>
        <v>#DIV/0!</v>
      </c>
      <c r="G16" s="20">
        <v>0</v>
      </c>
      <c r="H16" s="61">
        <v>0</v>
      </c>
    </row>
    <row r="17" spans="1:8" ht="14.25" thickTop="1">
      <c r="A17" s="241" t="s">
        <v>62</v>
      </c>
      <c r="B17" s="56" t="s">
        <v>19</v>
      </c>
      <c r="C17" s="29">
        <v>0</v>
      </c>
      <c r="D17" s="29">
        <v>0</v>
      </c>
      <c r="E17" s="84">
        <v>0</v>
      </c>
      <c r="F17" s="16" t="e">
        <f t="shared" si="0"/>
        <v>#DIV/0!</v>
      </c>
      <c r="G17" s="29">
        <v>0</v>
      </c>
      <c r="H17" s="64">
        <v>0</v>
      </c>
    </row>
    <row r="18" spans="1:8" ht="14.25" thickBot="1">
      <c r="A18" s="241"/>
      <c r="B18" s="59" t="s">
        <v>20</v>
      </c>
      <c r="C18" s="20">
        <v>0</v>
      </c>
      <c r="D18" s="20">
        <v>0</v>
      </c>
      <c r="E18" s="85">
        <v>0</v>
      </c>
      <c r="F18" s="16" t="e">
        <f t="shared" si="0"/>
        <v>#DIV/0!</v>
      </c>
      <c r="G18" s="20">
        <v>0</v>
      </c>
      <c r="H18" s="61">
        <v>0</v>
      </c>
    </row>
    <row r="19" spans="1:8" ht="14.25" thickTop="1">
      <c r="A19" s="243" t="s">
        <v>63</v>
      </c>
      <c r="B19" s="65" t="s">
        <v>19</v>
      </c>
      <c r="C19" s="38">
        <v>36.300800000000002</v>
      </c>
      <c r="D19" s="38">
        <v>314.35539999999997</v>
      </c>
      <c r="E19" s="29">
        <v>329.26929999999999</v>
      </c>
      <c r="F19" s="16">
        <f t="shared" si="0"/>
        <v>-4.529392810079778</v>
      </c>
      <c r="G19" s="37">
        <v>2510</v>
      </c>
      <c r="H19" s="66">
        <v>282632.11099999998</v>
      </c>
    </row>
    <row r="20" spans="1:8" ht="14.25" thickBot="1">
      <c r="A20" s="242"/>
      <c r="B20" s="59" t="s">
        <v>20</v>
      </c>
      <c r="C20" s="67">
        <v>1.5760000000000001</v>
      </c>
      <c r="D20" s="67">
        <v>21.8521</v>
      </c>
      <c r="E20" s="60">
        <v>35.1785</v>
      </c>
      <c r="F20" s="16">
        <f t="shared" si="0"/>
        <v>-37.882229202495843</v>
      </c>
      <c r="G20" s="68">
        <v>211</v>
      </c>
      <c r="H20" s="69">
        <v>4320</v>
      </c>
    </row>
    <row r="21" spans="1:8" ht="14.25" thickTop="1">
      <c r="A21" s="240" t="s">
        <v>64</v>
      </c>
      <c r="B21" s="56" t="s">
        <v>19</v>
      </c>
      <c r="C21" s="84">
        <v>84.03</v>
      </c>
      <c r="D21" s="119">
        <v>441.73</v>
      </c>
      <c r="E21" s="119">
        <v>474.13</v>
      </c>
      <c r="F21" s="16">
        <f t="shared" si="0"/>
        <v>-6.8335688524244365</v>
      </c>
      <c r="G21" s="85">
        <v>3997</v>
      </c>
      <c r="H21" s="121">
        <v>275354</v>
      </c>
    </row>
    <row r="22" spans="1:8" ht="14.25" thickBot="1">
      <c r="A22" s="239"/>
      <c r="B22" s="59" t="s">
        <v>20</v>
      </c>
      <c r="C22" s="85">
        <v>32.61</v>
      </c>
      <c r="D22" s="120">
        <v>126.06</v>
      </c>
      <c r="E22" s="120">
        <v>118.21</v>
      </c>
      <c r="F22" s="16">
        <f t="shared" si="0"/>
        <v>6.6407241350139659</v>
      </c>
      <c r="G22" s="85">
        <v>1448</v>
      </c>
      <c r="H22" s="121">
        <v>28920</v>
      </c>
    </row>
    <row r="23" spans="1:8" ht="14.25" thickTop="1">
      <c r="A23" s="241" t="s">
        <v>65</v>
      </c>
      <c r="B23" s="56" t="s">
        <v>19</v>
      </c>
      <c r="C23" s="29">
        <v>2.049617</v>
      </c>
      <c r="D23" s="29">
        <v>18.251479</v>
      </c>
      <c r="E23" s="29">
        <v>0.169409</v>
      </c>
      <c r="F23" s="16">
        <f t="shared" si="0"/>
        <v>10673.618284742839</v>
      </c>
      <c r="G23" s="29">
        <v>209</v>
      </c>
      <c r="H23" s="64">
        <v>15740.1661</v>
      </c>
    </row>
    <row r="24" spans="1:8" ht="14.25" thickBot="1">
      <c r="A24" s="242"/>
      <c r="B24" s="59" t="s">
        <v>20</v>
      </c>
      <c r="C24" s="60">
        <v>0.86037799999999898</v>
      </c>
      <c r="D24" s="60">
        <v>7.3825539999999998</v>
      </c>
      <c r="E24" s="60">
        <v>0.81792500000000001</v>
      </c>
      <c r="F24" s="16">
        <f t="shared" si="0"/>
        <v>802.59547024482686</v>
      </c>
      <c r="G24" s="60">
        <v>103</v>
      </c>
      <c r="H24" s="61">
        <v>2060</v>
      </c>
    </row>
    <row r="25" spans="1:8" ht="14.25" thickTop="1">
      <c r="A25" s="240" t="s">
        <v>50</v>
      </c>
      <c r="B25" s="65" t="s">
        <v>19</v>
      </c>
      <c r="C25" s="29">
        <f t="shared" ref="C25:E26" si="1">+C7+C9+C11+C13+C15+C17+C19+C21+C23</f>
        <v>151.09151600000001</v>
      </c>
      <c r="D25" s="40">
        <f t="shared" si="1"/>
        <v>974.64277600000003</v>
      </c>
      <c r="E25" s="40">
        <f t="shared" si="1"/>
        <v>887.36836199999993</v>
      </c>
      <c r="F25" s="32">
        <f t="shared" ref="F25:F27" si="2">(D25-E25)/E25*100</f>
        <v>9.8351955892698477</v>
      </c>
      <c r="G25" s="29">
        <f>+G7+G9+G11+G13+G15+G17+G19+G21+G23</f>
        <v>8568</v>
      </c>
      <c r="H25" s="40">
        <f>+H7+H9+H11+H13+H15+H17+H19+H21+H23</f>
        <v>729648.16613999999</v>
      </c>
    </row>
    <row r="26" spans="1:8">
      <c r="A26" s="234"/>
      <c r="B26" s="57" t="s">
        <v>20</v>
      </c>
      <c r="C26" s="29">
        <f t="shared" si="1"/>
        <v>38.428359999999998</v>
      </c>
      <c r="D26" s="40">
        <f t="shared" si="1"/>
        <v>180.483239</v>
      </c>
      <c r="E26" s="40">
        <f t="shared" si="1"/>
        <v>164.91279700000001</v>
      </c>
      <c r="F26" s="16">
        <f t="shared" si="2"/>
        <v>9.4416214406938863</v>
      </c>
      <c r="G26" s="29">
        <f>+G8+G10+G12+G14+G16+G18+G20+G22+G24</f>
        <v>2103</v>
      </c>
      <c r="H26" s="40">
        <f>+H8+H10+H12+H14+H16+H18+H20+H22+H24</f>
        <v>41435.61</v>
      </c>
    </row>
    <row r="27" spans="1:8" ht="14.25" thickBot="1">
      <c r="A27" s="239"/>
      <c r="B27" s="59" t="s">
        <v>49</v>
      </c>
      <c r="C27" s="20">
        <f>+C25</f>
        <v>151.09151600000001</v>
      </c>
      <c r="D27" s="20">
        <f>+D25</f>
        <v>974.64277600000003</v>
      </c>
      <c r="E27" s="20">
        <f>+E25</f>
        <v>887.36836199999993</v>
      </c>
      <c r="F27" s="21">
        <f t="shared" si="2"/>
        <v>9.8351955892698477</v>
      </c>
      <c r="G27" s="20">
        <f>+G25</f>
        <v>8568</v>
      </c>
      <c r="H27" s="20">
        <f>+H25</f>
        <v>729648.16613999999</v>
      </c>
    </row>
    <row r="28" spans="1:8" ht="14.25" thickTop="1"/>
    <row r="29" spans="1:8">
      <c r="A29" s="10"/>
    </row>
  </sheetData>
  <mergeCells count="21">
    <mergeCell ref="A17:A18"/>
    <mergeCell ref="A19:A20"/>
    <mergeCell ref="A21:A22"/>
    <mergeCell ref="A23:A24"/>
    <mergeCell ref="A25:A27"/>
    <mergeCell ref="A7:A8"/>
    <mergeCell ref="A9:A10"/>
    <mergeCell ref="A11:A12"/>
    <mergeCell ref="A13:A14"/>
    <mergeCell ref="A15:A16"/>
    <mergeCell ref="A2:H2"/>
    <mergeCell ref="C3:F3"/>
    <mergeCell ref="G3:H3"/>
    <mergeCell ref="C4:F4"/>
    <mergeCell ref="G4:H4"/>
    <mergeCell ref="A4:A6"/>
    <mergeCell ref="C5:C6"/>
    <mergeCell ref="D5:D6"/>
    <mergeCell ref="E5:E6"/>
    <mergeCell ref="G5:G6"/>
    <mergeCell ref="H5:H6"/>
  </mergeCells>
  <phoneticPr fontId="21" type="noConversion"/>
  <pageMargins left="0.69930555555555596" right="0.69930555555555596" top="0.75" bottom="0.75" header="0.3" footer="0.3"/>
  <pageSetup paperSize="9" orientation="portrait" horizontalDpi="2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581"/>
  <sheetViews>
    <sheetView tabSelected="1" workbookViewId="0">
      <pane xSplit="1" ySplit="6" topLeftCell="B25" activePane="bottomRight" state="frozen"/>
      <selection pane="topRight"/>
      <selection pane="bottomLeft"/>
      <selection pane="bottomRight" activeCell="E41" sqref="E41"/>
    </sheetView>
  </sheetViews>
  <sheetFormatPr defaultColWidth="9" defaultRowHeight="13.5"/>
  <cols>
    <col min="1" max="1" width="4.25" style="9" customWidth="1"/>
    <col min="2" max="2" width="17.625" style="10" customWidth="1"/>
    <col min="3" max="5" width="9" style="10"/>
    <col min="6" max="6" width="10.375" style="10" customWidth="1"/>
    <col min="7" max="7" width="9" style="10"/>
    <col min="8" max="8" width="9.625" style="10" customWidth="1"/>
    <col min="9" max="12" width="9" style="10"/>
    <col min="13" max="13" width="11.875" style="10" customWidth="1"/>
    <col min="14" max="14" width="9.625" style="10" customWidth="1"/>
    <col min="15" max="16384" width="9" style="10"/>
  </cols>
  <sheetData>
    <row r="1" spans="1:14">
      <c r="A1" s="206" t="s">
        <v>106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</row>
    <row r="2" spans="1:14">
      <c r="A2" s="206"/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</row>
    <row r="3" spans="1:14" ht="14.25" thickBot="1">
      <c r="A3" s="252" t="s">
        <v>107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</row>
    <row r="4" spans="1:14" ht="14.25" thickBot="1">
      <c r="A4" s="210" t="s">
        <v>2</v>
      </c>
      <c r="B4" s="11" t="s">
        <v>3</v>
      </c>
      <c r="C4" s="215" t="s">
        <v>4</v>
      </c>
      <c r="D4" s="216"/>
      <c r="E4" s="216"/>
      <c r="F4" s="247"/>
      <c r="G4" s="208" t="s">
        <v>5</v>
      </c>
      <c r="H4" s="247"/>
      <c r="I4" s="208" t="s">
        <v>6</v>
      </c>
      <c r="J4" s="217"/>
      <c r="K4" s="217"/>
      <c r="L4" s="217"/>
      <c r="M4" s="217"/>
      <c r="N4" s="263" t="s">
        <v>7</v>
      </c>
    </row>
    <row r="5" spans="1:14" ht="14.25" thickBot="1">
      <c r="A5" s="210"/>
      <c r="B5" s="12" t="s">
        <v>8</v>
      </c>
      <c r="C5" s="218" t="s">
        <v>9</v>
      </c>
      <c r="D5" s="218" t="s">
        <v>10</v>
      </c>
      <c r="E5" s="218" t="s">
        <v>11</v>
      </c>
      <c r="F5" s="173" t="s">
        <v>12</v>
      </c>
      <c r="G5" s="218" t="s">
        <v>13</v>
      </c>
      <c r="H5" s="218" t="s">
        <v>14</v>
      </c>
      <c r="I5" s="173" t="s">
        <v>13</v>
      </c>
      <c r="J5" s="248" t="s">
        <v>15</v>
      </c>
      <c r="K5" s="249"/>
      <c r="L5" s="250"/>
      <c r="M5" s="110" t="s">
        <v>12</v>
      </c>
      <c r="N5" s="264"/>
    </row>
    <row r="6" spans="1:14" ht="14.25" thickBot="1">
      <c r="A6" s="210"/>
      <c r="B6" s="12" t="s">
        <v>16</v>
      </c>
      <c r="C6" s="219"/>
      <c r="D6" s="219"/>
      <c r="E6" s="219"/>
      <c r="F6" s="176" t="s">
        <v>17</v>
      </c>
      <c r="G6" s="251"/>
      <c r="H6" s="251"/>
      <c r="I6" s="30" t="s">
        <v>18</v>
      </c>
      <c r="J6" s="174" t="s">
        <v>9</v>
      </c>
      <c r="K6" s="31" t="s">
        <v>10</v>
      </c>
      <c r="L6" s="110" t="s">
        <v>11</v>
      </c>
      <c r="M6" s="173" t="s">
        <v>17</v>
      </c>
      <c r="N6" s="122" t="s">
        <v>17</v>
      </c>
    </row>
    <row r="7" spans="1:14" ht="14.25" thickBot="1">
      <c r="A7" s="244"/>
      <c r="B7" s="173" t="s">
        <v>19</v>
      </c>
      <c r="C7" s="84">
        <v>602.49</v>
      </c>
      <c r="D7" s="84">
        <v>5383.37</v>
      </c>
      <c r="E7" s="84">
        <v>7049.7</v>
      </c>
      <c r="F7" s="39">
        <f t="shared" ref="F7:F23" si="0">(D7-E7)/E7*100</f>
        <v>-23.636892350029079</v>
      </c>
      <c r="G7" s="88">
        <v>44873</v>
      </c>
      <c r="H7" s="88">
        <v>3445522.15</v>
      </c>
      <c r="I7" s="88">
        <v>5841</v>
      </c>
      <c r="J7" s="85">
        <v>731.89</v>
      </c>
      <c r="K7" s="85">
        <v>4328.95</v>
      </c>
      <c r="L7" s="85">
        <v>3546.56</v>
      </c>
      <c r="M7" s="40">
        <f t="shared" ref="M7:M14" si="1">(K7-L7)/L7*100</f>
        <v>22.060531895696109</v>
      </c>
      <c r="N7" s="123">
        <f t="shared" ref="N7:N19" si="2">D7/D202*100</f>
        <v>42.592342817968095</v>
      </c>
    </row>
    <row r="8" spans="1:14" ht="14.25" thickBot="1">
      <c r="A8" s="244"/>
      <c r="B8" s="173" t="s">
        <v>20</v>
      </c>
      <c r="C8" s="84">
        <v>146.31</v>
      </c>
      <c r="D8" s="84">
        <v>1331.36</v>
      </c>
      <c r="E8" s="84">
        <v>1706.86</v>
      </c>
      <c r="F8" s="39">
        <f t="shared" si="0"/>
        <v>-21.99946099855876</v>
      </c>
      <c r="G8" s="88">
        <v>26077</v>
      </c>
      <c r="H8" s="88">
        <v>521618</v>
      </c>
      <c r="I8" s="88">
        <v>2949</v>
      </c>
      <c r="J8" s="85">
        <v>266.42</v>
      </c>
      <c r="K8" s="85">
        <v>1627.6</v>
      </c>
      <c r="L8" s="85">
        <v>1209.1099999999999</v>
      </c>
      <c r="M8" s="39">
        <f t="shared" si="1"/>
        <v>34.611408391296081</v>
      </c>
      <c r="N8" s="123">
        <f t="shared" si="2"/>
        <v>47.653706294818434</v>
      </c>
    </row>
    <row r="9" spans="1:14" ht="14.25" thickBot="1">
      <c r="A9" s="244"/>
      <c r="B9" s="173" t="s">
        <v>21</v>
      </c>
      <c r="C9" s="84">
        <v>39.119999999999997</v>
      </c>
      <c r="D9" s="84">
        <v>553.91999999999996</v>
      </c>
      <c r="E9" s="84">
        <v>591.12</v>
      </c>
      <c r="F9" s="39">
        <f t="shared" si="0"/>
        <v>-6.2931384490458857</v>
      </c>
      <c r="G9" s="88">
        <v>324</v>
      </c>
      <c r="H9" s="88">
        <v>618432.64</v>
      </c>
      <c r="I9" s="88">
        <v>65</v>
      </c>
      <c r="J9" s="85">
        <v>17.850000000000001</v>
      </c>
      <c r="K9" s="85">
        <v>1367.75</v>
      </c>
      <c r="L9" s="85">
        <v>55.13</v>
      </c>
      <c r="M9" s="39">
        <f t="shared" si="1"/>
        <v>2380.9541084708867</v>
      </c>
      <c r="N9" s="123">
        <f t="shared" si="2"/>
        <v>77.127433732765311</v>
      </c>
    </row>
    <row r="10" spans="1:14" ht="14.25" thickBot="1">
      <c r="A10" s="244"/>
      <c r="B10" s="173" t="s">
        <v>22</v>
      </c>
      <c r="C10" s="84">
        <v>19.21</v>
      </c>
      <c r="D10" s="84">
        <v>167.18</v>
      </c>
      <c r="E10" s="84">
        <v>126.35</v>
      </c>
      <c r="F10" s="39">
        <f t="shared" si="0"/>
        <v>32.31499802136922</v>
      </c>
      <c r="G10" s="88">
        <v>10767</v>
      </c>
      <c r="H10" s="88">
        <v>182127.72</v>
      </c>
      <c r="I10" s="88">
        <v>413</v>
      </c>
      <c r="J10" s="85">
        <v>5.2</v>
      </c>
      <c r="K10" s="85">
        <v>26.33</v>
      </c>
      <c r="L10" s="85">
        <v>47.97</v>
      </c>
      <c r="M10" s="39">
        <f t="shared" si="1"/>
        <v>-45.111528038357307</v>
      </c>
      <c r="N10" s="123">
        <f t="shared" si="2"/>
        <v>81.725927618976129</v>
      </c>
    </row>
    <row r="11" spans="1:14" ht="14.25" thickBot="1">
      <c r="A11" s="244"/>
      <c r="B11" s="173" t="s">
        <v>23</v>
      </c>
      <c r="C11" s="84">
        <v>3.58</v>
      </c>
      <c r="D11" s="84">
        <v>31.2</v>
      </c>
      <c r="E11" s="84">
        <v>30.53</v>
      </c>
      <c r="F11" s="39">
        <f t="shared" si="0"/>
        <v>2.1945627251883333</v>
      </c>
      <c r="G11" s="88">
        <v>452</v>
      </c>
      <c r="H11" s="88">
        <v>6743.62</v>
      </c>
      <c r="I11" s="88">
        <v>4</v>
      </c>
      <c r="J11" s="85">
        <v>3.59</v>
      </c>
      <c r="K11" s="85">
        <v>6.57</v>
      </c>
      <c r="L11" s="85">
        <v>0.36</v>
      </c>
      <c r="M11" s="39">
        <f t="shared" si="1"/>
        <v>1725</v>
      </c>
      <c r="N11" s="123">
        <f t="shared" si="2"/>
        <v>50.495688825367182</v>
      </c>
    </row>
    <row r="12" spans="1:14" ht="14.25" thickBot="1">
      <c r="A12" s="244"/>
      <c r="B12" s="173" t="s">
        <v>24</v>
      </c>
      <c r="C12" s="84">
        <v>78.77</v>
      </c>
      <c r="D12" s="84">
        <v>1351.32</v>
      </c>
      <c r="E12" s="84">
        <v>1226.8900000000001</v>
      </c>
      <c r="F12" s="39">
        <f t="shared" si="0"/>
        <v>10.141903512132288</v>
      </c>
      <c r="G12" s="88">
        <v>1850</v>
      </c>
      <c r="H12" s="88">
        <v>895111.37</v>
      </c>
      <c r="I12" s="88">
        <v>174</v>
      </c>
      <c r="J12" s="85">
        <v>56.45</v>
      </c>
      <c r="K12" s="85">
        <v>654.73</v>
      </c>
      <c r="L12" s="85">
        <v>282.5</v>
      </c>
      <c r="M12" s="39">
        <f t="shared" si="1"/>
        <v>131.76283185840708</v>
      </c>
      <c r="N12" s="123">
        <f t="shared" si="2"/>
        <v>62.115128856982608</v>
      </c>
    </row>
    <row r="13" spans="1:14" ht="14.25" thickBot="1">
      <c r="A13" s="244"/>
      <c r="B13" s="173" t="s">
        <v>25</v>
      </c>
      <c r="C13" s="84">
        <v>1.82</v>
      </c>
      <c r="D13" s="84">
        <v>2655.99</v>
      </c>
      <c r="E13" s="84">
        <v>3483.08</v>
      </c>
      <c r="F13" s="39">
        <f t="shared" si="0"/>
        <v>-23.745937503588781</v>
      </c>
      <c r="G13" s="88">
        <v>1764</v>
      </c>
      <c r="H13" s="88">
        <v>49943.35</v>
      </c>
      <c r="I13" s="88">
        <v>951</v>
      </c>
      <c r="J13" s="85">
        <v>424.6</v>
      </c>
      <c r="K13" s="85">
        <v>1243.9000000000001</v>
      </c>
      <c r="L13" s="85">
        <v>149.47999999999999</v>
      </c>
      <c r="M13" s="39">
        <f t="shared" si="1"/>
        <v>732.15145838908222</v>
      </c>
      <c r="N13" s="123">
        <f t="shared" si="2"/>
        <v>55.585565455878729</v>
      </c>
    </row>
    <row r="14" spans="1:14" ht="14.25" thickBot="1">
      <c r="A14" s="244"/>
      <c r="B14" s="173" t="s">
        <v>26</v>
      </c>
      <c r="C14" s="84">
        <v>76.41</v>
      </c>
      <c r="D14" s="84">
        <v>973.86</v>
      </c>
      <c r="E14" s="84">
        <v>674.18</v>
      </c>
      <c r="F14" s="39">
        <f t="shared" si="0"/>
        <v>44.4510368150939</v>
      </c>
      <c r="G14" s="88">
        <v>40174</v>
      </c>
      <c r="H14" s="88">
        <v>8122016.4500000002</v>
      </c>
      <c r="I14" s="88">
        <v>755</v>
      </c>
      <c r="J14" s="85">
        <v>37.119999999999997</v>
      </c>
      <c r="K14" s="85">
        <v>236.98</v>
      </c>
      <c r="L14" s="85">
        <v>141.66</v>
      </c>
      <c r="M14" s="39">
        <f t="shared" si="1"/>
        <v>67.287872370464484</v>
      </c>
      <c r="N14" s="123">
        <f t="shared" si="2"/>
        <v>58.579430370962768</v>
      </c>
    </row>
    <row r="15" spans="1:14" ht="14.25" thickBot="1">
      <c r="A15" s="244"/>
      <c r="B15" s="173" t="s">
        <v>27</v>
      </c>
      <c r="C15" s="84">
        <v>28.96</v>
      </c>
      <c r="D15" s="84">
        <v>236.31</v>
      </c>
      <c r="E15" s="84">
        <v>114.05</v>
      </c>
      <c r="F15" s="39">
        <f t="shared" si="0"/>
        <v>107.19859710653223</v>
      </c>
      <c r="G15" s="88">
        <v>105</v>
      </c>
      <c r="H15" s="88">
        <v>86905.77</v>
      </c>
      <c r="I15" s="88">
        <v>1</v>
      </c>
      <c r="J15" s="85">
        <v>0</v>
      </c>
      <c r="K15" s="100">
        <v>3.68</v>
      </c>
      <c r="L15" s="85"/>
      <c r="M15" s="39"/>
      <c r="N15" s="123">
        <f t="shared" si="2"/>
        <v>34.255415895626271</v>
      </c>
    </row>
    <row r="16" spans="1:14" ht="14.25" thickBot="1">
      <c r="A16" s="244"/>
      <c r="B16" s="18" t="s">
        <v>28</v>
      </c>
      <c r="C16" s="84">
        <v>0</v>
      </c>
      <c r="D16" s="84">
        <v>109.41</v>
      </c>
      <c r="E16" s="84">
        <v>49.72</v>
      </c>
      <c r="F16" s="39">
        <f t="shared" si="0"/>
        <v>120.05229283990346</v>
      </c>
      <c r="G16" s="88">
        <v>28</v>
      </c>
      <c r="H16" s="88">
        <v>26571.41</v>
      </c>
      <c r="I16" s="88">
        <v>1</v>
      </c>
      <c r="J16" s="85">
        <v>0</v>
      </c>
      <c r="K16" s="85">
        <v>3.68</v>
      </c>
      <c r="L16" s="85"/>
      <c r="M16" s="39"/>
      <c r="N16" s="123">
        <f t="shared" si="2"/>
        <v>100</v>
      </c>
    </row>
    <row r="17" spans="1:14" ht="14.25" thickBot="1">
      <c r="A17" s="244"/>
      <c r="B17" s="18" t="s">
        <v>29</v>
      </c>
      <c r="C17" s="84">
        <v>2.81</v>
      </c>
      <c r="D17" s="84">
        <v>2.81</v>
      </c>
      <c r="E17" s="84">
        <v>2.4900000000000002</v>
      </c>
      <c r="F17" s="39">
        <f t="shared" si="0"/>
        <v>12.851405622489953</v>
      </c>
      <c r="G17" s="88">
        <v>1</v>
      </c>
      <c r="H17" s="88">
        <v>1073.9100000000001</v>
      </c>
      <c r="I17" s="88">
        <v>0</v>
      </c>
      <c r="J17" s="85"/>
      <c r="K17" s="85"/>
      <c r="L17" s="85"/>
      <c r="M17" s="39"/>
      <c r="N17" s="123">
        <f t="shared" si="2"/>
        <v>11.748599209499057</v>
      </c>
    </row>
    <row r="18" spans="1:14" ht="14.25" thickBot="1">
      <c r="A18" s="244"/>
      <c r="B18" s="18" t="s">
        <v>30</v>
      </c>
      <c r="C18" s="84">
        <v>26.15</v>
      </c>
      <c r="D18" s="84">
        <v>124.09</v>
      </c>
      <c r="E18" s="84">
        <v>61.84</v>
      </c>
      <c r="F18" s="39">
        <f t="shared" si="0"/>
        <v>100.66300129366105</v>
      </c>
      <c r="G18" s="88">
        <v>76</v>
      </c>
      <c r="H18" s="88">
        <v>59260.45</v>
      </c>
      <c r="I18" s="88">
        <v>0</v>
      </c>
      <c r="J18" s="85"/>
      <c r="K18" s="85"/>
      <c r="L18" s="85"/>
      <c r="M18" s="39"/>
      <c r="N18" s="123">
        <f t="shared" si="2"/>
        <v>22.545908026434649</v>
      </c>
    </row>
    <row r="19" spans="1:14" ht="14.25" thickBot="1">
      <c r="A19" s="245"/>
      <c r="B19" s="19" t="s">
        <v>31</v>
      </c>
      <c r="C19" s="20">
        <f t="shared" ref="C19:L19" si="3">C7+C9+C10+C11+C12+C13+C14+C15</f>
        <v>850.36000000000013</v>
      </c>
      <c r="D19" s="20">
        <f t="shared" si="3"/>
        <v>11353.15</v>
      </c>
      <c r="E19" s="20">
        <f t="shared" si="3"/>
        <v>13295.9</v>
      </c>
      <c r="F19" s="20">
        <f t="shared" si="0"/>
        <v>-14.611647199512632</v>
      </c>
      <c r="G19" s="20">
        <f t="shared" si="3"/>
        <v>100309</v>
      </c>
      <c r="H19" s="20">
        <f t="shared" si="3"/>
        <v>13406803.07</v>
      </c>
      <c r="I19" s="20">
        <f t="shared" si="3"/>
        <v>8204</v>
      </c>
      <c r="J19" s="20">
        <f t="shared" si="3"/>
        <v>1276.7</v>
      </c>
      <c r="K19" s="20">
        <f t="shared" si="3"/>
        <v>7868.8899999999994</v>
      </c>
      <c r="L19" s="20">
        <f t="shared" si="3"/>
        <v>4223.66</v>
      </c>
      <c r="M19" s="20">
        <f t="shared" ref="M19:M22" si="4">(K19-L19)/L19*100</f>
        <v>86.305005611247111</v>
      </c>
      <c r="N19" s="124">
        <f t="shared" si="2"/>
        <v>49.512545188623733</v>
      </c>
    </row>
    <row r="20" spans="1:14" ht="15" thickTop="1" thickBot="1">
      <c r="A20" s="246" t="s">
        <v>32</v>
      </c>
      <c r="B20" s="22" t="s">
        <v>19</v>
      </c>
      <c r="C20" s="23">
        <v>225.918048</v>
      </c>
      <c r="D20" s="23">
        <v>1482.87257</v>
      </c>
      <c r="E20" s="23">
        <v>1320.4</v>
      </c>
      <c r="F20" s="125">
        <f t="shared" si="0"/>
        <v>12.304799303241435</v>
      </c>
      <c r="G20" s="24">
        <v>5276</v>
      </c>
      <c r="H20" s="24">
        <v>582627.58070000005</v>
      </c>
      <c r="I20" s="24">
        <v>676</v>
      </c>
      <c r="J20" s="23">
        <v>84.326087999999999</v>
      </c>
      <c r="K20" s="24">
        <v>784.925614</v>
      </c>
      <c r="L20" s="24">
        <v>658.42</v>
      </c>
      <c r="M20" s="125">
        <f t="shared" si="4"/>
        <v>19.213513259014007</v>
      </c>
      <c r="N20" s="126">
        <f>D20/D202*100</f>
        <v>11.732245202689279</v>
      </c>
    </row>
    <row r="21" spans="1:14" ht="14.25" thickBot="1">
      <c r="A21" s="244"/>
      <c r="B21" s="173" t="s">
        <v>20</v>
      </c>
      <c r="C21" s="24">
        <v>34.893740000000001</v>
      </c>
      <c r="D21" s="24">
        <v>262.27076199999999</v>
      </c>
      <c r="E21" s="24">
        <v>245.76</v>
      </c>
      <c r="F21" s="39">
        <f t="shared" si="0"/>
        <v>6.7182462565104171</v>
      </c>
      <c r="G21" s="24">
        <v>1256</v>
      </c>
      <c r="H21" s="24">
        <v>25060</v>
      </c>
      <c r="I21" s="24">
        <v>305</v>
      </c>
      <c r="J21" s="24">
        <v>27.365737000000099</v>
      </c>
      <c r="K21" s="24">
        <v>206.945517</v>
      </c>
      <c r="L21" s="24">
        <v>177.98</v>
      </c>
      <c r="M21" s="39">
        <f t="shared" si="4"/>
        <v>16.274590965277003</v>
      </c>
      <c r="N21" s="123">
        <f>D21/D203*100</f>
        <v>9.3875239319689854</v>
      </c>
    </row>
    <row r="22" spans="1:14" ht="14.25" thickBot="1">
      <c r="A22" s="244"/>
      <c r="B22" s="173" t="s">
        <v>21</v>
      </c>
      <c r="C22" s="24">
        <v>1.384838</v>
      </c>
      <c r="D22" s="24">
        <v>13.24741</v>
      </c>
      <c r="E22" s="24">
        <v>15.12</v>
      </c>
      <c r="F22" s="39">
        <f t="shared" si="0"/>
        <v>-12.384854497354491</v>
      </c>
      <c r="G22" s="24">
        <v>9</v>
      </c>
      <c r="H22" s="24">
        <v>30417.856798000001</v>
      </c>
      <c r="I22" s="24">
        <v>1</v>
      </c>
      <c r="J22" s="24"/>
      <c r="K22" s="24">
        <v>0.6</v>
      </c>
      <c r="L22" s="24"/>
      <c r="M22" s="39" t="e">
        <f t="shared" si="4"/>
        <v>#DIV/0!</v>
      </c>
      <c r="N22" s="123">
        <f>D22/D204*100</f>
        <v>1.8445601113983474</v>
      </c>
    </row>
    <row r="23" spans="1:14" ht="14.25" thickBot="1">
      <c r="A23" s="244"/>
      <c r="B23" s="173" t="s">
        <v>22</v>
      </c>
      <c r="C23" s="24">
        <v>0.46074599999999999</v>
      </c>
      <c r="D23" s="24">
        <v>1.9487190000000001</v>
      </c>
      <c r="E23" s="24">
        <v>1.75</v>
      </c>
      <c r="F23" s="39">
        <f t="shared" si="0"/>
        <v>11.355371428571434</v>
      </c>
      <c r="G23" s="24">
        <v>159</v>
      </c>
      <c r="H23" s="24">
        <v>10865.885</v>
      </c>
      <c r="I23" s="24">
        <v>6</v>
      </c>
      <c r="J23" s="24">
        <v>0.16120799999999999</v>
      </c>
      <c r="K23" s="24">
        <v>0.57820800000000006</v>
      </c>
      <c r="L23" s="24">
        <v>0.68</v>
      </c>
      <c r="M23" s="39"/>
      <c r="N23" s="123">
        <f>D23/D205*100</f>
        <v>0.95263110386244487</v>
      </c>
    </row>
    <row r="24" spans="1:14" ht="14.25" thickBot="1">
      <c r="A24" s="244"/>
      <c r="B24" s="173" t="s">
        <v>23</v>
      </c>
      <c r="C24" s="24"/>
      <c r="D24" s="24"/>
      <c r="E24" s="24"/>
      <c r="F24" s="39"/>
      <c r="G24" s="24"/>
      <c r="H24" s="24"/>
      <c r="I24" s="24"/>
      <c r="J24" s="24"/>
      <c r="K24" s="24"/>
      <c r="L24" s="24"/>
      <c r="M24" s="39"/>
      <c r="N24" s="123"/>
    </row>
    <row r="25" spans="1:14" ht="14.25" thickBot="1">
      <c r="A25" s="244"/>
      <c r="B25" s="173" t="s">
        <v>24</v>
      </c>
      <c r="C25" s="25"/>
      <c r="D25" s="25">
        <v>6.4267250000000002</v>
      </c>
      <c r="E25" s="24">
        <v>5.14</v>
      </c>
      <c r="F25" s="39">
        <f>(D25-E25)/E25*100</f>
        <v>25.033560311284059</v>
      </c>
      <c r="G25" s="24">
        <v>17</v>
      </c>
      <c r="H25" s="24">
        <v>4049.7748999999999</v>
      </c>
      <c r="I25" s="24">
        <v>2</v>
      </c>
      <c r="J25" s="25"/>
      <c r="K25" s="24"/>
      <c r="L25" s="24">
        <v>20.2</v>
      </c>
      <c r="M25" s="39">
        <f>(K25-L25)/L25*100</f>
        <v>-100</v>
      </c>
      <c r="N25" s="123">
        <f>D25/D207*100</f>
        <v>0.2954125236830592</v>
      </c>
    </row>
    <row r="26" spans="1:14" ht="14.25" thickBot="1">
      <c r="A26" s="244"/>
      <c r="B26" s="173" t="s">
        <v>25</v>
      </c>
      <c r="C26" s="26">
        <v>0.27379999999999999</v>
      </c>
      <c r="D26" s="26">
        <v>3.8346200000000001</v>
      </c>
      <c r="E26" s="26">
        <v>1.75</v>
      </c>
      <c r="F26" s="39"/>
      <c r="G26" s="26">
        <v>5</v>
      </c>
      <c r="H26" s="26">
        <v>191.73099999999999</v>
      </c>
      <c r="I26" s="26">
        <v>1</v>
      </c>
      <c r="J26" s="26"/>
      <c r="K26" s="26">
        <v>0.29767500000000002</v>
      </c>
      <c r="L26" s="26"/>
      <c r="M26" s="39"/>
      <c r="N26" s="123"/>
    </row>
    <row r="27" spans="1:14" ht="14.25" thickBot="1">
      <c r="A27" s="244"/>
      <c r="B27" s="173" t="s">
        <v>26</v>
      </c>
      <c r="C27" s="24">
        <v>15.06</v>
      </c>
      <c r="D27" s="24">
        <v>89.57</v>
      </c>
      <c r="E27" s="24">
        <v>45.04</v>
      </c>
      <c r="F27" s="39">
        <f>(D27-E27)/E27*100</f>
        <v>98.867673179396078</v>
      </c>
      <c r="G27" s="24">
        <v>15273</v>
      </c>
      <c r="H27" s="24">
        <v>615105.02599999995</v>
      </c>
      <c r="I27" s="24">
        <v>64</v>
      </c>
      <c r="J27" s="24">
        <v>3.1690780000000101</v>
      </c>
      <c r="K27" s="24">
        <v>49.529328999999997</v>
      </c>
      <c r="L27" s="24">
        <v>4.21</v>
      </c>
      <c r="M27" s="39">
        <f>(K27-L27)/L27*100</f>
        <v>1076.4686223277909</v>
      </c>
      <c r="N27" s="123">
        <f>D27/D209*100</f>
        <v>5.3877965809532533</v>
      </c>
    </row>
    <row r="28" spans="1:14" ht="14.25" thickBot="1">
      <c r="A28" s="244"/>
      <c r="B28" s="173" t="s">
        <v>27</v>
      </c>
      <c r="C28" s="24"/>
      <c r="D28" s="24">
        <v>1.963962</v>
      </c>
      <c r="E28" s="24"/>
      <c r="F28" s="39"/>
      <c r="G28" s="24">
        <v>2</v>
      </c>
      <c r="H28" s="24">
        <v>1040.9058</v>
      </c>
      <c r="I28" s="24"/>
      <c r="J28" s="24"/>
      <c r="K28" s="24"/>
      <c r="L28" s="24"/>
      <c r="M28" s="39"/>
      <c r="N28" s="123"/>
    </row>
    <row r="29" spans="1:14" ht="14.25" thickBot="1">
      <c r="A29" s="244"/>
      <c r="B29" s="18" t="s">
        <v>28</v>
      </c>
      <c r="C29" s="48"/>
      <c r="D29" s="48"/>
      <c r="E29" s="48"/>
      <c r="F29" s="39"/>
      <c r="G29" s="48"/>
      <c r="H29" s="48"/>
      <c r="I29" s="48"/>
      <c r="J29" s="48"/>
      <c r="K29" s="48"/>
      <c r="L29" s="48"/>
      <c r="M29" s="39"/>
      <c r="N29" s="123"/>
    </row>
    <row r="30" spans="1:14" ht="14.25" thickBot="1">
      <c r="A30" s="244"/>
      <c r="B30" s="18" t="s">
        <v>29</v>
      </c>
      <c r="C30" s="48"/>
      <c r="D30" s="48">
        <v>1.963962</v>
      </c>
      <c r="E30" s="48"/>
      <c r="F30" s="39"/>
      <c r="G30" s="48">
        <v>2</v>
      </c>
      <c r="H30" s="48">
        <v>1040.9058</v>
      </c>
      <c r="I30" s="48"/>
      <c r="J30" s="48"/>
      <c r="K30" s="48"/>
      <c r="L30" s="48"/>
      <c r="M30" s="39"/>
      <c r="N30" s="123"/>
    </row>
    <row r="31" spans="1:14" ht="14.25" thickBot="1">
      <c r="A31" s="244"/>
      <c r="B31" s="18" t="s">
        <v>30</v>
      </c>
      <c r="C31" s="48"/>
      <c r="D31" s="48"/>
      <c r="E31" s="48"/>
      <c r="F31" s="39"/>
      <c r="G31" s="48"/>
      <c r="H31" s="48"/>
      <c r="I31" s="48"/>
      <c r="J31" s="48"/>
      <c r="K31" s="48"/>
      <c r="L31" s="48"/>
      <c r="M31" s="39"/>
      <c r="N31" s="123"/>
    </row>
    <row r="32" spans="1:14" ht="14.25" thickBot="1">
      <c r="A32" s="245"/>
      <c r="B32" s="19" t="s">
        <v>31</v>
      </c>
      <c r="C32" s="20">
        <f t="shared" ref="C32:L32" si="5">C20+C22+C23+C24+C25+C26+C27+C28</f>
        <v>243.097432</v>
      </c>
      <c r="D32" s="20">
        <f t="shared" si="5"/>
        <v>1599.864006</v>
      </c>
      <c r="E32" s="20">
        <f t="shared" si="5"/>
        <v>1389.2</v>
      </c>
      <c r="F32" s="20">
        <f t="shared" ref="F32:F38" si="6">(D32-E32)/E32*100</f>
        <v>15.164411603800746</v>
      </c>
      <c r="G32" s="20">
        <f t="shared" si="5"/>
        <v>20741</v>
      </c>
      <c r="H32" s="20">
        <f t="shared" si="5"/>
        <v>1244298.7601980001</v>
      </c>
      <c r="I32" s="20">
        <f t="shared" si="5"/>
        <v>750</v>
      </c>
      <c r="J32" s="20">
        <f t="shared" si="5"/>
        <v>87.656374000000014</v>
      </c>
      <c r="K32" s="20">
        <f t="shared" si="5"/>
        <v>835.93082600000002</v>
      </c>
      <c r="L32" s="20">
        <f t="shared" si="5"/>
        <v>683.51</v>
      </c>
      <c r="M32" s="20">
        <f t="shared" ref="M32:M37" si="7">(K32-L32)/L32*100</f>
        <v>22.299721437872165</v>
      </c>
      <c r="N32" s="124">
        <f>D32/D214*100</f>
        <v>6.9772123941573572</v>
      </c>
    </row>
    <row r="33" spans="1:14" ht="15" thickTop="1" thickBot="1">
      <c r="A33" s="246" t="s">
        <v>33</v>
      </c>
      <c r="B33" s="22" t="s">
        <v>19</v>
      </c>
      <c r="C33" s="118">
        <v>348.51209399999971</v>
      </c>
      <c r="D33" s="118">
        <v>2357.4733969999997</v>
      </c>
      <c r="E33" s="104">
        <v>2514.1679589999999</v>
      </c>
      <c r="F33" s="125">
        <f t="shared" si="6"/>
        <v>-6.232461973714944</v>
      </c>
      <c r="G33" s="85">
        <v>14615</v>
      </c>
      <c r="H33" s="85">
        <v>1543032.753739995</v>
      </c>
      <c r="I33" s="85">
        <v>1893</v>
      </c>
      <c r="J33" s="85">
        <v>170.5</v>
      </c>
      <c r="K33" s="85">
        <v>1175.7800000000002</v>
      </c>
      <c r="L33" s="85">
        <v>1030.788192</v>
      </c>
      <c r="M33" s="125">
        <f t="shared" si="7"/>
        <v>14.066110683580687</v>
      </c>
      <c r="N33" s="126">
        <f t="shared" ref="N33:N38" si="8">D33/D202*100</f>
        <v>18.651943877025687</v>
      </c>
    </row>
    <row r="34" spans="1:14" ht="14.25" thickBot="1">
      <c r="A34" s="244"/>
      <c r="B34" s="173" t="s">
        <v>20</v>
      </c>
      <c r="C34" s="118">
        <v>69.692417999999918</v>
      </c>
      <c r="D34" s="118">
        <v>529.05438099999992</v>
      </c>
      <c r="E34" s="104">
        <v>479.40192399999995</v>
      </c>
      <c r="F34" s="39">
        <f t="shared" si="6"/>
        <v>10.35716681854618</v>
      </c>
      <c r="G34" s="85">
        <v>5257</v>
      </c>
      <c r="H34" s="85">
        <v>105140</v>
      </c>
      <c r="I34" s="85">
        <v>834</v>
      </c>
      <c r="J34" s="85">
        <v>66.88</v>
      </c>
      <c r="K34" s="85">
        <v>429.2</v>
      </c>
      <c r="L34" s="85">
        <v>361.11126899999999</v>
      </c>
      <c r="M34" s="39">
        <f t="shared" si="7"/>
        <v>18.855332648176095</v>
      </c>
      <c r="N34" s="123">
        <f t="shared" si="8"/>
        <v>18.936577699616159</v>
      </c>
    </row>
    <row r="35" spans="1:14" ht="14.25" thickBot="1">
      <c r="A35" s="244"/>
      <c r="B35" s="173" t="s">
        <v>21</v>
      </c>
      <c r="C35" s="118">
        <v>2.2461590000000022</v>
      </c>
      <c r="D35" s="118">
        <v>21.194600000000001</v>
      </c>
      <c r="E35" s="104">
        <v>23.953640999999998</v>
      </c>
      <c r="F35" s="39">
        <f t="shared" si="6"/>
        <v>-11.518253112334765</v>
      </c>
      <c r="G35" s="85">
        <v>788</v>
      </c>
      <c r="H35" s="85">
        <v>55513.4306</v>
      </c>
      <c r="I35" s="85">
        <v>23</v>
      </c>
      <c r="J35" s="85">
        <v>0</v>
      </c>
      <c r="K35" s="85">
        <v>4</v>
      </c>
      <c r="L35" s="85">
        <v>1</v>
      </c>
      <c r="M35" s="39">
        <f t="shared" si="7"/>
        <v>300</v>
      </c>
      <c r="N35" s="123">
        <f t="shared" si="8"/>
        <v>2.9511212936750217</v>
      </c>
    </row>
    <row r="36" spans="1:14" ht="14.25" thickBot="1">
      <c r="A36" s="244"/>
      <c r="B36" s="173" t="s">
        <v>22</v>
      </c>
      <c r="C36" s="118">
        <v>8.8257999999999726E-2</v>
      </c>
      <c r="D36" s="118">
        <v>4.3564119999999997</v>
      </c>
      <c r="E36" s="104">
        <v>4.1323340000000002</v>
      </c>
      <c r="F36" s="39">
        <f t="shared" si="6"/>
        <v>5.4225529688548786</v>
      </c>
      <c r="G36" s="85">
        <v>278</v>
      </c>
      <c r="H36" s="85">
        <v>22311.82</v>
      </c>
      <c r="I36" s="85">
        <v>30</v>
      </c>
      <c r="J36" s="85">
        <v>1</v>
      </c>
      <c r="K36" s="85">
        <v>6</v>
      </c>
      <c r="L36" s="85">
        <v>4</v>
      </c>
      <c r="M36" s="39">
        <f t="shared" si="7"/>
        <v>50</v>
      </c>
      <c r="N36" s="123">
        <f t="shared" si="8"/>
        <v>2.129631605398008</v>
      </c>
    </row>
    <row r="37" spans="1:14" ht="14.25" thickBot="1">
      <c r="A37" s="244"/>
      <c r="B37" s="173" t="s">
        <v>23</v>
      </c>
      <c r="C37" s="118">
        <v>0.26415100000000002</v>
      </c>
      <c r="D37" s="118">
        <v>4.6226510000000003</v>
      </c>
      <c r="E37" s="104">
        <v>1.6509499999999999</v>
      </c>
      <c r="F37" s="39">
        <f t="shared" si="6"/>
        <v>179.99945485932344</v>
      </c>
      <c r="G37" s="85">
        <v>480</v>
      </c>
      <c r="H37" s="85">
        <v>16235.019049999999</v>
      </c>
      <c r="I37" s="85">
        <v>3</v>
      </c>
      <c r="J37" s="85">
        <v>0</v>
      </c>
      <c r="K37" s="85">
        <v>0</v>
      </c>
      <c r="L37" s="85">
        <v>1</v>
      </c>
      <c r="M37" s="39">
        <f t="shared" si="7"/>
        <v>-100</v>
      </c>
      <c r="N37" s="123">
        <f t="shared" si="8"/>
        <v>7.4815367450087322</v>
      </c>
    </row>
    <row r="38" spans="1:14" ht="14.25" thickBot="1">
      <c r="A38" s="244"/>
      <c r="B38" s="173" t="s">
        <v>24</v>
      </c>
      <c r="C38" s="118">
        <v>68.121669999999995</v>
      </c>
      <c r="D38" s="118">
        <v>346.21195299999999</v>
      </c>
      <c r="E38" s="104">
        <v>192.99052900000001</v>
      </c>
      <c r="F38" s="39">
        <f t="shared" si="6"/>
        <v>79.393234887707877</v>
      </c>
      <c r="G38" s="85">
        <v>159</v>
      </c>
      <c r="H38" s="85">
        <v>73845.796302000002</v>
      </c>
      <c r="I38" s="85">
        <v>23</v>
      </c>
      <c r="J38" s="85">
        <v>2</v>
      </c>
      <c r="K38" s="85">
        <v>14</v>
      </c>
      <c r="L38" s="85">
        <v>14</v>
      </c>
      <c r="M38" s="39">
        <f t="shared" ref="M38" si="9">(K38-L38)/L38*100</f>
        <v>0</v>
      </c>
      <c r="N38" s="123">
        <f t="shared" si="8"/>
        <v>15.914069259999561</v>
      </c>
    </row>
    <row r="39" spans="1:14" ht="14.25" thickBot="1">
      <c r="A39" s="244"/>
      <c r="B39" s="173" t="s">
        <v>25</v>
      </c>
      <c r="C39" s="118">
        <v>0</v>
      </c>
      <c r="D39" s="118">
        <v>0</v>
      </c>
      <c r="E39" s="104">
        <v>0</v>
      </c>
      <c r="F39" s="39"/>
      <c r="G39" s="87"/>
      <c r="H39" s="87">
        <v>0</v>
      </c>
      <c r="I39" s="87">
        <v>0</v>
      </c>
      <c r="J39" s="85">
        <v>0</v>
      </c>
      <c r="K39" s="87">
        <v>0</v>
      </c>
      <c r="L39" s="87">
        <v>0</v>
      </c>
      <c r="M39" s="39"/>
      <c r="N39" s="123"/>
    </row>
    <row r="40" spans="1:14" ht="14.25" thickBot="1">
      <c r="A40" s="244"/>
      <c r="B40" s="173" t="s">
        <v>26</v>
      </c>
      <c r="C40" s="118">
        <v>35.095127000000275</v>
      </c>
      <c r="D40" s="118">
        <v>284.46394600000013</v>
      </c>
      <c r="E40" s="104">
        <v>247.01560300000003</v>
      </c>
      <c r="F40" s="39">
        <f>(D40-E40)/E40*100</f>
        <v>15.160314791936486</v>
      </c>
      <c r="G40" s="85">
        <v>5783</v>
      </c>
      <c r="H40" s="85">
        <v>5681908.1600000001</v>
      </c>
      <c r="I40" s="87">
        <v>54</v>
      </c>
      <c r="J40" s="85">
        <v>2</v>
      </c>
      <c r="K40" s="87">
        <v>27</v>
      </c>
      <c r="L40" s="85">
        <v>29.24</v>
      </c>
      <c r="M40" s="39">
        <f>(K40-L40)/L40*100</f>
        <v>-7.6607387140902832</v>
      </c>
      <c r="N40" s="123">
        <f>D40/D209*100</f>
        <v>17.111017926351142</v>
      </c>
    </row>
    <row r="41" spans="1:14" ht="14.25" thickBot="1">
      <c r="A41" s="244"/>
      <c r="B41" s="173" t="s">
        <v>27</v>
      </c>
      <c r="C41" s="118">
        <v>0</v>
      </c>
      <c r="D41" s="118">
        <v>0</v>
      </c>
      <c r="E41" s="104">
        <v>0</v>
      </c>
      <c r="F41" s="39"/>
      <c r="G41" s="85"/>
      <c r="H41" s="85"/>
      <c r="I41" s="87">
        <v>0</v>
      </c>
      <c r="J41" s="85">
        <v>0</v>
      </c>
      <c r="K41" s="87">
        <v>0</v>
      </c>
      <c r="L41" s="85">
        <v>0</v>
      </c>
      <c r="M41" s="39"/>
      <c r="N41" s="123">
        <f>D41/D210*100</f>
        <v>0</v>
      </c>
    </row>
    <row r="42" spans="1:14" ht="14.25" thickBot="1">
      <c r="A42" s="244"/>
      <c r="B42" s="18" t="s">
        <v>28</v>
      </c>
      <c r="C42" s="118">
        <v>0</v>
      </c>
      <c r="D42" s="118">
        <v>0</v>
      </c>
      <c r="E42" s="104">
        <v>0</v>
      </c>
      <c r="F42" s="39"/>
      <c r="G42" s="85"/>
      <c r="H42" s="85"/>
      <c r="I42" s="85">
        <v>0</v>
      </c>
      <c r="J42" s="85">
        <v>0</v>
      </c>
      <c r="K42" s="85">
        <v>0</v>
      </c>
      <c r="L42" s="85">
        <v>0</v>
      </c>
      <c r="M42" s="39"/>
      <c r="N42" s="123"/>
    </row>
    <row r="43" spans="1:14" ht="14.25" thickBot="1">
      <c r="A43" s="244"/>
      <c r="B43" s="18" t="s">
        <v>29</v>
      </c>
      <c r="C43" s="118">
        <v>0</v>
      </c>
      <c r="D43" s="118">
        <v>0</v>
      </c>
      <c r="E43" s="104">
        <v>0</v>
      </c>
      <c r="F43" s="39"/>
      <c r="G43" s="85"/>
      <c r="H43" s="85"/>
      <c r="I43" s="85">
        <v>0</v>
      </c>
      <c r="J43" s="85">
        <v>0</v>
      </c>
      <c r="K43" s="85">
        <v>0</v>
      </c>
      <c r="L43" s="85">
        <v>0</v>
      </c>
      <c r="M43" s="39"/>
      <c r="N43" s="123">
        <f>D43/D212*100</f>
        <v>0</v>
      </c>
    </row>
    <row r="44" spans="1:14" ht="14.25" thickBot="1">
      <c r="A44" s="244"/>
      <c r="B44" s="18" t="s">
        <v>30</v>
      </c>
      <c r="C44" s="118">
        <v>0</v>
      </c>
      <c r="D44" s="118">
        <v>0</v>
      </c>
      <c r="E44" s="104">
        <v>0</v>
      </c>
      <c r="F44" s="39"/>
      <c r="G44" s="85"/>
      <c r="H44" s="85"/>
      <c r="I44" s="85">
        <v>0</v>
      </c>
      <c r="J44" s="85">
        <v>0</v>
      </c>
      <c r="K44" s="85">
        <v>0</v>
      </c>
      <c r="L44" s="85">
        <v>0</v>
      </c>
      <c r="M44" s="39"/>
      <c r="N44" s="123"/>
    </row>
    <row r="45" spans="1:14" ht="14.25" thickBot="1">
      <c r="A45" s="245"/>
      <c r="B45" s="19" t="s">
        <v>31</v>
      </c>
      <c r="C45" s="20">
        <f t="shared" ref="C45:L45" si="10">C33+C35+C36+C37+C38+C39+C40+C41</f>
        <v>454.32745899999998</v>
      </c>
      <c r="D45" s="20">
        <f t="shared" si="10"/>
        <v>3018.3229590000001</v>
      </c>
      <c r="E45" s="20">
        <f>E33+E35+E36+E37+E38+E39+E40+E41</f>
        <v>2983.911016</v>
      </c>
      <c r="F45" s="20">
        <f>(D45-E45)/E45*100</f>
        <v>1.1532496383263484</v>
      </c>
      <c r="G45" s="20">
        <f t="shared" si="10"/>
        <v>22103</v>
      </c>
      <c r="H45" s="20">
        <f t="shared" si="10"/>
        <v>7392846.9796919953</v>
      </c>
      <c r="I45" s="20">
        <f t="shared" si="10"/>
        <v>2026</v>
      </c>
      <c r="J45" s="20">
        <f t="shared" si="10"/>
        <v>175.5</v>
      </c>
      <c r="K45" s="20">
        <f t="shared" si="10"/>
        <v>1226.7800000000002</v>
      </c>
      <c r="L45" s="20">
        <f t="shared" si="10"/>
        <v>1080.028192</v>
      </c>
      <c r="M45" s="20">
        <f t="shared" ref="M45:M49" si="11">(K45-L45)/L45*100</f>
        <v>13.587775679100069</v>
      </c>
      <c r="N45" s="124">
        <f>D45/D214*100</f>
        <v>13.163294055072647</v>
      </c>
    </row>
    <row r="46" spans="1:14" ht="14.25" thickTop="1">
      <c r="A46" s="246" t="s">
        <v>34</v>
      </c>
      <c r="B46" s="22" t="s">
        <v>19</v>
      </c>
      <c r="C46" s="135">
        <v>107.4088</v>
      </c>
      <c r="D46" s="135">
        <v>1016.4259</v>
      </c>
      <c r="E46" s="135">
        <v>1241.2551000000001</v>
      </c>
      <c r="F46" s="125">
        <f>(D46-E46)/E46*100</f>
        <v>-18.113053473053213</v>
      </c>
      <c r="G46" s="136">
        <v>6257</v>
      </c>
      <c r="H46" s="136">
        <v>518488</v>
      </c>
      <c r="I46" s="136">
        <v>1069</v>
      </c>
      <c r="J46" s="136">
        <v>118.2317</v>
      </c>
      <c r="K46" s="136">
        <v>845.44849999999997</v>
      </c>
      <c r="L46" s="136">
        <v>765.52530000000002</v>
      </c>
      <c r="M46" s="125">
        <f t="shared" si="11"/>
        <v>10.440308112612339</v>
      </c>
      <c r="N46" s="126">
        <f>D46/D202*100</f>
        <v>8.0417954518938419</v>
      </c>
    </row>
    <row r="47" spans="1:14">
      <c r="A47" s="254"/>
      <c r="B47" s="173" t="s">
        <v>20</v>
      </c>
      <c r="C47" s="136">
        <v>25.484999999999999</v>
      </c>
      <c r="D47" s="136">
        <v>244.46469999999999</v>
      </c>
      <c r="E47" s="136">
        <v>309.68650000000002</v>
      </c>
      <c r="F47" s="39">
        <f>(D47-E47)/E47*100</f>
        <v>-21.060588692112837</v>
      </c>
      <c r="G47" s="136">
        <v>2069</v>
      </c>
      <c r="H47" s="136">
        <v>41240</v>
      </c>
      <c r="I47" s="136">
        <v>400</v>
      </c>
      <c r="J47" s="136">
        <v>42.328499999999998</v>
      </c>
      <c r="K47" s="136">
        <v>245.12880000000001</v>
      </c>
      <c r="L47" s="136">
        <v>254.2362</v>
      </c>
      <c r="M47" s="39">
        <f t="shared" si="11"/>
        <v>-3.5822593320699347</v>
      </c>
      <c r="N47" s="123">
        <f>D47/D203*100</f>
        <v>8.7501870367525694</v>
      </c>
    </row>
    <row r="48" spans="1:14">
      <c r="A48" s="254"/>
      <c r="B48" s="173" t="s">
        <v>21</v>
      </c>
      <c r="C48" s="136">
        <v>4.6985999999999999</v>
      </c>
      <c r="D48" s="136">
        <v>39.5717</v>
      </c>
      <c r="E48" s="136">
        <v>25.788699999999999</v>
      </c>
      <c r="F48" s="39">
        <f>(D48-E48)/E48*100</f>
        <v>53.445889090958453</v>
      </c>
      <c r="G48" s="136">
        <v>37</v>
      </c>
      <c r="H48" s="136">
        <v>29962</v>
      </c>
      <c r="I48" s="136">
        <v>2</v>
      </c>
      <c r="J48" s="136">
        <v>0</v>
      </c>
      <c r="K48" s="136">
        <v>0.63100000000000001</v>
      </c>
      <c r="L48" s="136">
        <v>604.36590000000001</v>
      </c>
      <c r="M48" s="39">
        <f t="shared" si="11"/>
        <v>-99.895593050501361</v>
      </c>
      <c r="N48" s="123">
        <f>D48/D204*100</f>
        <v>5.5099358561576928</v>
      </c>
    </row>
    <row r="49" spans="1:14">
      <c r="A49" s="254"/>
      <c r="B49" s="173" t="s">
        <v>22</v>
      </c>
      <c r="C49" s="136">
        <v>1.2679</v>
      </c>
      <c r="D49" s="136">
        <v>1.7496</v>
      </c>
      <c r="E49" s="136">
        <v>2.4068999999999998</v>
      </c>
      <c r="F49" s="39">
        <f>(D49-E49)/E49*100</f>
        <v>-27.308986663342882</v>
      </c>
      <c r="G49" s="136">
        <v>37</v>
      </c>
      <c r="H49" s="136">
        <v>11999.9</v>
      </c>
      <c r="I49" s="136">
        <v>6</v>
      </c>
      <c r="J49" s="136">
        <v>7.0000000000000007E-2</v>
      </c>
      <c r="K49" s="136">
        <v>1.4673</v>
      </c>
      <c r="L49" s="136">
        <v>4.2249999999999996</v>
      </c>
      <c r="M49" s="39">
        <f t="shared" si="11"/>
        <v>-65.271005917159769</v>
      </c>
      <c r="N49" s="123">
        <f>D49/D205*100</f>
        <v>0.8552917990319453</v>
      </c>
    </row>
    <row r="50" spans="1:14">
      <c r="A50" s="254"/>
      <c r="B50" s="173" t="s">
        <v>23</v>
      </c>
      <c r="C50" s="136">
        <v>0</v>
      </c>
      <c r="D50" s="136">
        <v>0</v>
      </c>
      <c r="E50" s="136">
        <v>0</v>
      </c>
      <c r="F50" s="39"/>
      <c r="G50" s="136">
        <v>0</v>
      </c>
      <c r="H50" s="136">
        <v>0</v>
      </c>
      <c r="I50" s="136">
        <v>0</v>
      </c>
      <c r="J50" s="136">
        <v>0</v>
      </c>
      <c r="K50" s="136">
        <v>0</v>
      </c>
      <c r="L50" s="136">
        <v>0</v>
      </c>
      <c r="M50" s="39"/>
      <c r="N50" s="123"/>
    </row>
    <row r="51" spans="1:14">
      <c r="A51" s="254"/>
      <c r="B51" s="173" t="s">
        <v>24</v>
      </c>
      <c r="C51" s="136">
        <v>27.873999999999999</v>
      </c>
      <c r="D51" s="136">
        <v>81.0274</v>
      </c>
      <c r="E51" s="136">
        <v>62.188699999999997</v>
      </c>
      <c r="F51" s="39">
        <f>(D51-E51)/E51*100</f>
        <v>30.292802390144839</v>
      </c>
      <c r="G51" s="136">
        <v>99</v>
      </c>
      <c r="H51" s="136">
        <v>94287.56</v>
      </c>
      <c r="I51" s="136">
        <v>51</v>
      </c>
      <c r="J51" s="136">
        <v>2.0920000000000001</v>
      </c>
      <c r="K51" s="136">
        <v>14.8278</v>
      </c>
      <c r="L51" s="136">
        <v>19.043600000000001</v>
      </c>
      <c r="M51" s="39">
        <f>(K51-L51)/L51*100</f>
        <v>-22.137621038039033</v>
      </c>
      <c r="N51" s="123">
        <f>D51/D207*100</f>
        <v>3.724526679059196</v>
      </c>
    </row>
    <row r="52" spans="1:14">
      <c r="A52" s="254"/>
      <c r="B52" s="173" t="s">
        <v>25</v>
      </c>
      <c r="C52" s="138">
        <v>1037.9566</v>
      </c>
      <c r="D52" s="138">
        <v>1182.2163</v>
      </c>
      <c r="E52" s="138">
        <v>1988.3646000000001</v>
      </c>
      <c r="F52" s="39">
        <f>(D52-E52)/E52*100</f>
        <v>-40.543283661356675</v>
      </c>
      <c r="G52" s="138">
        <v>507</v>
      </c>
      <c r="H52" s="138">
        <v>30838</v>
      </c>
      <c r="I52" s="138">
        <v>508</v>
      </c>
      <c r="J52" s="138">
        <v>16.642800000000001</v>
      </c>
      <c r="K52" s="138">
        <v>111.67</v>
      </c>
      <c r="L52" s="138">
        <v>152.05950000000001</v>
      </c>
      <c r="M52" s="39">
        <f t="shared" ref="M52:M54" si="12">(K52-L52)/L52*100</f>
        <v>-26.561641988826747</v>
      </c>
      <c r="N52" s="123">
        <f>D52/D208*100</f>
        <v>24.741870837863384</v>
      </c>
    </row>
    <row r="53" spans="1:14">
      <c r="A53" s="254"/>
      <c r="B53" s="173" t="s">
        <v>26</v>
      </c>
      <c r="C53" s="136">
        <v>4.9432999999999998</v>
      </c>
      <c r="D53" s="136">
        <v>74.455399999999997</v>
      </c>
      <c r="E53" s="136">
        <v>81.2072</v>
      </c>
      <c r="F53" s="39">
        <f>(D53-E53)/E53*100</f>
        <v>-8.3142874030874143</v>
      </c>
      <c r="G53" s="136">
        <v>630</v>
      </c>
      <c r="H53" s="136">
        <v>189351.86</v>
      </c>
      <c r="I53" s="136">
        <v>9</v>
      </c>
      <c r="J53" s="136">
        <v>5.7595999999999998</v>
      </c>
      <c r="K53" s="136">
        <v>76.197100000000006</v>
      </c>
      <c r="L53" s="136">
        <v>24.609500000000001</v>
      </c>
      <c r="M53" s="39">
        <f t="shared" si="12"/>
        <v>209.62473841402715</v>
      </c>
      <c r="N53" s="123">
        <f>D53/D209*100</f>
        <v>4.4786262091493452</v>
      </c>
    </row>
    <row r="54" spans="1:14">
      <c r="A54" s="254"/>
      <c r="B54" s="173" t="s">
        <v>27</v>
      </c>
      <c r="C54" s="136">
        <v>5.2077999999999998</v>
      </c>
      <c r="D54" s="136">
        <v>70.212800000000001</v>
      </c>
      <c r="E54" s="136">
        <v>18.1096</v>
      </c>
      <c r="F54" s="39">
        <f>(D54-E54)/E54*100</f>
        <v>287.71038565180896</v>
      </c>
      <c r="G54" s="136">
        <v>28</v>
      </c>
      <c r="H54" s="136">
        <v>4082</v>
      </c>
      <c r="I54" s="136">
        <v>1</v>
      </c>
      <c r="J54" s="136">
        <v>0</v>
      </c>
      <c r="K54" s="136">
        <v>2.7</v>
      </c>
      <c r="L54" s="136">
        <v>0</v>
      </c>
      <c r="M54" s="39" t="e">
        <f t="shared" si="12"/>
        <v>#DIV/0!</v>
      </c>
      <c r="N54" s="123">
        <f>D54/D210*100</f>
        <v>10.178023211867581</v>
      </c>
    </row>
    <row r="55" spans="1:14">
      <c r="A55" s="254"/>
      <c r="B55" s="18" t="s">
        <v>28</v>
      </c>
      <c r="C55" s="137">
        <v>0</v>
      </c>
      <c r="D55" s="137">
        <v>0</v>
      </c>
      <c r="E55" s="137">
        <v>18.1096</v>
      </c>
      <c r="F55" s="39"/>
      <c r="G55" s="137">
        <v>0</v>
      </c>
      <c r="H55" s="137">
        <v>0</v>
      </c>
      <c r="I55" s="137">
        <v>0</v>
      </c>
      <c r="J55" s="137">
        <v>0</v>
      </c>
      <c r="K55" s="137">
        <v>0</v>
      </c>
      <c r="L55" s="137">
        <v>0</v>
      </c>
      <c r="M55" s="39"/>
      <c r="N55" s="123"/>
    </row>
    <row r="56" spans="1:14">
      <c r="A56" s="254"/>
      <c r="B56" s="18" t="s">
        <v>29</v>
      </c>
      <c r="C56" s="137">
        <v>1.1601999999999999</v>
      </c>
      <c r="D56" s="137">
        <v>17.346599999999999</v>
      </c>
      <c r="E56" s="137">
        <v>0</v>
      </c>
      <c r="F56" s="39" t="e">
        <f>(D56-E56)/E56*100</f>
        <v>#DIV/0!</v>
      </c>
      <c r="G56" s="137">
        <v>20</v>
      </c>
      <c r="H56" s="137">
        <v>3444.58</v>
      </c>
      <c r="I56" s="137">
        <v>1</v>
      </c>
      <c r="J56" s="137">
        <v>0</v>
      </c>
      <c r="K56" s="137">
        <v>2.7</v>
      </c>
      <c r="L56" s="137">
        <v>0</v>
      </c>
      <c r="M56" s="39" t="e">
        <f>(K56-L56)/L56*100</f>
        <v>#DIV/0!</v>
      </c>
      <c r="N56" s="123">
        <f>D56/D212*100</f>
        <v>72.526067988432857</v>
      </c>
    </row>
    <row r="57" spans="1:14">
      <c r="A57" s="254"/>
      <c r="B57" s="18" t="s">
        <v>30</v>
      </c>
      <c r="C57" s="137">
        <v>4.0475000000000003</v>
      </c>
      <c r="D57" s="137">
        <v>52.866199999999999</v>
      </c>
      <c r="E57" s="137">
        <v>0</v>
      </c>
      <c r="F57" s="39"/>
      <c r="G57" s="137">
        <v>8</v>
      </c>
      <c r="H57" s="137">
        <v>637</v>
      </c>
      <c r="I57" s="137">
        <v>0</v>
      </c>
      <c r="J57" s="137">
        <v>0</v>
      </c>
      <c r="K57" s="137">
        <v>0</v>
      </c>
      <c r="L57" s="137">
        <v>0</v>
      </c>
      <c r="M57" s="39" t="e">
        <f>(K57-L57)/L57*100</f>
        <v>#DIV/0!</v>
      </c>
      <c r="N57" s="123"/>
    </row>
    <row r="58" spans="1:14" ht="14.25" thickBot="1">
      <c r="A58" s="255"/>
      <c r="B58" s="19" t="s">
        <v>31</v>
      </c>
      <c r="C58" s="20">
        <f t="shared" ref="C58:L58" si="13">C46+C48+C49+C50+C51+C52+C53+C54</f>
        <v>1189.3569999999997</v>
      </c>
      <c r="D58" s="20">
        <f t="shared" si="13"/>
        <v>2465.6590999999994</v>
      </c>
      <c r="E58" s="20">
        <f t="shared" si="13"/>
        <v>3419.3207999999995</v>
      </c>
      <c r="F58" s="20">
        <f>(D58-E58)/E58*100</f>
        <v>-27.890383961633557</v>
      </c>
      <c r="G58" s="20">
        <f t="shared" si="13"/>
        <v>7595</v>
      </c>
      <c r="H58" s="20">
        <f t="shared" si="13"/>
        <v>879009.32</v>
      </c>
      <c r="I58" s="20">
        <f t="shared" si="13"/>
        <v>1646</v>
      </c>
      <c r="J58" s="20">
        <f t="shared" si="13"/>
        <v>142.7961</v>
      </c>
      <c r="K58" s="20">
        <f t="shared" si="13"/>
        <v>1052.9417000000001</v>
      </c>
      <c r="L58" s="20">
        <f t="shared" si="13"/>
        <v>1569.8288</v>
      </c>
      <c r="M58" s="20">
        <f t="shared" ref="M58:M60" si="14">(K58-L58)/L58*100</f>
        <v>-32.926335661570221</v>
      </c>
      <c r="N58" s="124">
        <f>D58/D214*100</f>
        <v>10.753055989614451</v>
      </c>
    </row>
    <row r="59" spans="1:14" ht="15" thickTop="1" thickBot="1">
      <c r="A59" s="244" t="s">
        <v>35</v>
      </c>
      <c r="B59" s="173" t="s">
        <v>19</v>
      </c>
      <c r="C59" s="80">
        <v>13.067207</v>
      </c>
      <c r="D59" s="80">
        <v>64.798674000000005</v>
      </c>
      <c r="E59" s="80">
        <v>89.755425000000002</v>
      </c>
      <c r="F59" s="39">
        <f>(D59-E59)/E59*100</f>
        <v>-27.805284193128156</v>
      </c>
      <c r="G59" s="81">
        <v>500</v>
      </c>
      <c r="H59" s="81">
        <v>44551.334900000002</v>
      </c>
      <c r="I59" s="81">
        <v>43</v>
      </c>
      <c r="J59" s="81">
        <v>7.2136750000000003</v>
      </c>
      <c r="K59" s="81">
        <v>40.809517</v>
      </c>
      <c r="L59" s="81">
        <v>102.070654</v>
      </c>
      <c r="M59" s="39">
        <f t="shared" si="14"/>
        <v>-60.018364338098593</v>
      </c>
      <c r="N59" s="123">
        <f>D59/D202*100</f>
        <v>0.5126765087961177</v>
      </c>
    </row>
    <row r="60" spans="1:14" ht="14.25" thickBot="1">
      <c r="A60" s="244"/>
      <c r="B60" s="173" t="s">
        <v>20</v>
      </c>
      <c r="C60" s="81">
        <v>2.209527</v>
      </c>
      <c r="D60" s="81">
        <v>14.422832</v>
      </c>
      <c r="E60" s="81">
        <v>20.326333999999999</v>
      </c>
      <c r="F60" s="39">
        <f>(D60-E60)/E60*100</f>
        <v>-29.043614062427586</v>
      </c>
      <c r="G60" s="81">
        <v>150</v>
      </c>
      <c r="H60" s="81">
        <v>3000</v>
      </c>
      <c r="I60" s="81">
        <v>15</v>
      </c>
      <c r="J60" s="81">
        <v>3.6326000000000001</v>
      </c>
      <c r="K60" s="81">
        <v>18.585000000000001</v>
      </c>
      <c r="L60" s="81">
        <v>41.330171999999997</v>
      </c>
      <c r="M60" s="39">
        <f t="shared" si="14"/>
        <v>-55.032851060963395</v>
      </c>
      <c r="N60" s="123">
        <f>D60/D203*100</f>
        <v>0.51624008537698951</v>
      </c>
    </row>
    <row r="61" spans="1:14" ht="14.25" thickBot="1">
      <c r="A61" s="244"/>
      <c r="B61" s="173" t="s">
        <v>21</v>
      </c>
      <c r="C61" s="81"/>
      <c r="D61" s="81">
        <v>1.2158690000000001</v>
      </c>
      <c r="E61" s="81">
        <v>17.219749</v>
      </c>
      <c r="F61" s="39">
        <f>(D61-E61)/E61*100</f>
        <v>-92.939101493291204</v>
      </c>
      <c r="G61" s="81">
        <v>1</v>
      </c>
      <c r="H61" s="81">
        <v>546.11080000000004</v>
      </c>
      <c r="I61" s="81"/>
      <c r="J61" s="81"/>
      <c r="K61" s="81"/>
      <c r="L61" s="81"/>
      <c r="M61" s="39"/>
      <c r="N61" s="123">
        <f>D61/D204*100</f>
        <v>0.16929674993721774</v>
      </c>
    </row>
    <row r="62" spans="1:14" ht="14.25" thickBot="1">
      <c r="A62" s="244"/>
      <c r="B62" s="173" t="s">
        <v>22</v>
      </c>
      <c r="C62" s="81"/>
      <c r="D62" s="81">
        <v>0.493392</v>
      </c>
      <c r="E62" s="81"/>
      <c r="F62" s="39"/>
      <c r="G62" s="81">
        <v>3</v>
      </c>
      <c r="H62" s="81">
        <v>1237.5</v>
      </c>
      <c r="I62" s="81"/>
      <c r="J62" s="81"/>
      <c r="K62" s="81"/>
      <c r="L62" s="81"/>
      <c r="M62" s="39"/>
      <c r="N62" s="123"/>
    </row>
    <row r="63" spans="1:14" ht="14.25" thickBot="1">
      <c r="A63" s="244"/>
      <c r="B63" s="173" t="s">
        <v>23</v>
      </c>
      <c r="C63" s="81"/>
      <c r="D63" s="81"/>
      <c r="E63" s="81"/>
      <c r="F63" s="39"/>
      <c r="G63" s="81"/>
      <c r="H63" s="81"/>
      <c r="I63" s="81"/>
      <c r="J63" s="81"/>
      <c r="K63" s="81"/>
      <c r="L63" s="81"/>
      <c r="M63" s="39"/>
      <c r="N63" s="123"/>
    </row>
    <row r="64" spans="1:14" ht="14.25" thickBot="1">
      <c r="A64" s="244"/>
      <c r="B64" s="173" t="s">
        <v>24</v>
      </c>
      <c r="C64" s="81">
        <v>15.111000000000001</v>
      </c>
      <c r="D64" s="81">
        <v>37.988292999999999</v>
      </c>
      <c r="E64" s="81">
        <v>8.2377369999999992</v>
      </c>
      <c r="F64" s="39">
        <f>(D64-E64)/E64*100</f>
        <v>361.14962155261816</v>
      </c>
      <c r="G64" s="81">
        <v>14</v>
      </c>
      <c r="H64" s="81">
        <v>26929.97</v>
      </c>
      <c r="I64" s="81"/>
      <c r="J64" s="81"/>
      <c r="K64" s="81"/>
      <c r="L64" s="81">
        <v>3.2820000000000002E-2</v>
      </c>
      <c r="M64" s="39"/>
      <c r="N64" s="123">
        <f>D64/D207*100</f>
        <v>1.7461798202881704</v>
      </c>
    </row>
    <row r="65" spans="1:14" ht="14.25" thickBot="1">
      <c r="A65" s="244"/>
      <c r="B65" s="173" t="s">
        <v>25</v>
      </c>
      <c r="C65" s="82"/>
      <c r="D65" s="82"/>
      <c r="E65" s="82"/>
      <c r="F65" s="39"/>
      <c r="G65" s="82"/>
      <c r="H65" s="82"/>
      <c r="I65" s="82"/>
      <c r="J65" s="82"/>
      <c r="K65" s="82"/>
      <c r="L65" s="82"/>
      <c r="M65" s="39"/>
      <c r="N65" s="123"/>
    </row>
    <row r="66" spans="1:14" ht="14.25" thickBot="1">
      <c r="A66" s="244"/>
      <c r="B66" s="173" t="s">
        <v>26</v>
      </c>
      <c r="C66" s="81">
        <v>0.45075300000000001</v>
      </c>
      <c r="D66" s="83">
        <v>17.44661</v>
      </c>
      <c r="E66" s="81">
        <v>8.6011710000000008</v>
      </c>
      <c r="F66" s="39">
        <f>(D66-E66)/E66*100</f>
        <v>102.839938887391</v>
      </c>
      <c r="G66" s="81">
        <v>197</v>
      </c>
      <c r="H66" s="81">
        <v>23084.87</v>
      </c>
      <c r="I66" s="81">
        <v>14</v>
      </c>
      <c r="J66" s="81">
        <v>9.1693999999999998E-2</v>
      </c>
      <c r="K66" s="81">
        <v>1.8886160000000001</v>
      </c>
      <c r="L66" s="81">
        <v>5.2808520000000003</v>
      </c>
      <c r="M66" s="39">
        <f>(K66-L66)/L66*100</f>
        <v>-64.236528499567882</v>
      </c>
      <c r="N66" s="123">
        <f>D66/D209*100</f>
        <v>1.049444967145527</v>
      </c>
    </row>
    <row r="67" spans="1:14" ht="14.25" thickBot="1">
      <c r="A67" s="244"/>
      <c r="B67" s="173" t="s">
        <v>27</v>
      </c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123"/>
    </row>
    <row r="68" spans="1:14" ht="14.25" thickBot="1">
      <c r="A68" s="244"/>
      <c r="B68" s="18" t="s">
        <v>28</v>
      </c>
      <c r="C68" s="42"/>
      <c r="D68" s="42"/>
      <c r="E68" s="42"/>
      <c r="F68" s="39"/>
      <c r="G68" s="42"/>
      <c r="H68" s="42"/>
      <c r="I68" s="42"/>
      <c r="J68" s="42"/>
      <c r="K68" s="42"/>
      <c r="L68" s="42"/>
      <c r="M68" s="39"/>
      <c r="N68" s="123"/>
    </row>
    <row r="69" spans="1:14" ht="14.25" thickBot="1">
      <c r="A69" s="244"/>
      <c r="B69" s="18" t="s">
        <v>29</v>
      </c>
      <c r="C69" s="42"/>
      <c r="D69" s="42"/>
      <c r="E69" s="42"/>
      <c r="F69" s="39"/>
      <c r="G69" s="42"/>
      <c r="H69" s="42"/>
      <c r="I69" s="42"/>
      <c r="J69" s="42"/>
      <c r="K69" s="42"/>
      <c r="L69" s="42"/>
      <c r="M69" s="39"/>
      <c r="N69" s="123"/>
    </row>
    <row r="70" spans="1:14" ht="14.25" thickBot="1">
      <c r="A70" s="244"/>
      <c r="B70" s="18" t="s">
        <v>30</v>
      </c>
      <c r="C70" s="42"/>
      <c r="D70" s="42"/>
      <c r="E70" s="42"/>
      <c r="F70" s="39"/>
      <c r="G70" s="42"/>
      <c r="H70" s="42"/>
      <c r="I70" s="42"/>
      <c r="J70" s="42"/>
      <c r="K70" s="42"/>
      <c r="L70" s="42"/>
      <c r="M70" s="39"/>
      <c r="N70" s="123"/>
    </row>
    <row r="71" spans="1:14" ht="14.25" thickBot="1">
      <c r="A71" s="245"/>
      <c r="B71" s="19" t="s">
        <v>31</v>
      </c>
      <c r="C71" s="20">
        <f t="shared" ref="C71:L71" si="15">C59+C61+C62+C63+C64+C65+C66+C67</f>
        <v>28.628959999999999</v>
      </c>
      <c r="D71" s="20">
        <f t="shared" si="15"/>
        <v>121.94283799999999</v>
      </c>
      <c r="E71" s="20">
        <f t="shared" si="15"/>
        <v>123.81408200000001</v>
      </c>
      <c r="F71" s="20">
        <f t="shared" ref="F71:F77" si="16">(D71-E71)/E71*100</f>
        <v>-1.5113337431198</v>
      </c>
      <c r="G71" s="20">
        <f t="shared" si="15"/>
        <v>715</v>
      </c>
      <c r="H71" s="20">
        <f t="shared" si="15"/>
        <v>96349.785700000008</v>
      </c>
      <c r="I71" s="20">
        <f t="shared" si="15"/>
        <v>57</v>
      </c>
      <c r="J71" s="20">
        <f t="shared" si="15"/>
        <v>7.3053690000000007</v>
      </c>
      <c r="K71" s="20">
        <f t="shared" si="15"/>
        <v>42.698132999999999</v>
      </c>
      <c r="L71" s="20">
        <f t="shared" si="15"/>
        <v>107.384326</v>
      </c>
      <c r="M71" s="20">
        <f t="shared" ref="M71:M74" si="17">(K71-L71)/L71*100</f>
        <v>-60.238021142862138</v>
      </c>
      <c r="N71" s="124">
        <f>D71/D214*100</f>
        <v>0.53180837713797691</v>
      </c>
    </row>
    <row r="72" spans="1:14" ht="15" thickTop="1" thickBot="1">
      <c r="A72" s="246" t="s">
        <v>36</v>
      </c>
      <c r="B72" s="22" t="s">
        <v>19</v>
      </c>
      <c r="C72" s="40">
        <v>39.857399999999998</v>
      </c>
      <c r="D72" s="40">
        <v>274.78960000000001</v>
      </c>
      <c r="E72" s="40">
        <v>446.50409999999999</v>
      </c>
      <c r="F72" s="125">
        <f t="shared" si="16"/>
        <v>-38.457541599282067</v>
      </c>
      <c r="G72" s="39">
        <v>2185</v>
      </c>
      <c r="H72" s="39">
        <v>204771.6925</v>
      </c>
      <c r="I72" s="41">
        <v>283</v>
      </c>
      <c r="J72" s="39">
        <v>13.5137</v>
      </c>
      <c r="K72" s="39">
        <v>241.71010000000001</v>
      </c>
      <c r="L72" s="39">
        <v>306.67660000000001</v>
      </c>
      <c r="M72" s="125">
        <f t="shared" si="17"/>
        <v>-21.184042082115166</v>
      </c>
      <c r="N72" s="126">
        <f t="shared" ref="N72:N77" si="18">D72/D202*100</f>
        <v>2.1740903645880416</v>
      </c>
    </row>
    <row r="73" spans="1:14" ht="14.25" thickBot="1">
      <c r="A73" s="244"/>
      <c r="B73" s="173" t="s">
        <v>20</v>
      </c>
      <c r="C73" s="39">
        <v>5.26</v>
      </c>
      <c r="D73" s="39">
        <v>36.747700000000002</v>
      </c>
      <c r="E73" s="39">
        <v>137.94450000000001</v>
      </c>
      <c r="F73" s="39">
        <f t="shared" si="16"/>
        <v>-73.360518179412722</v>
      </c>
      <c r="G73" s="39">
        <v>366</v>
      </c>
      <c r="H73" s="39">
        <v>7335.6</v>
      </c>
      <c r="I73" s="41">
        <v>116</v>
      </c>
      <c r="J73" s="39">
        <v>6.3339999999999996</v>
      </c>
      <c r="K73" s="39">
        <v>94.181200000000004</v>
      </c>
      <c r="L73" s="39">
        <v>149.2175</v>
      </c>
      <c r="M73" s="39">
        <f t="shared" si="17"/>
        <v>-36.883274414864204</v>
      </c>
      <c r="N73" s="123">
        <f t="shared" si="18"/>
        <v>1.3153197503380751</v>
      </c>
    </row>
    <row r="74" spans="1:14" ht="14.25" thickBot="1">
      <c r="A74" s="244"/>
      <c r="B74" s="173" t="s">
        <v>21</v>
      </c>
      <c r="C74" s="39">
        <v>0.34429999999999999</v>
      </c>
      <c r="D74" s="39">
        <v>2.8208000000000002</v>
      </c>
      <c r="E74" s="39">
        <v>1.6715</v>
      </c>
      <c r="F74" s="39">
        <f t="shared" si="16"/>
        <v>68.75860005982652</v>
      </c>
      <c r="G74" s="39">
        <v>7</v>
      </c>
      <c r="H74" s="39">
        <v>66005.454400000002</v>
      </c>
      <c r="I74" s="41">
        <v>0</v>
      </c>
      <c r="J74" s="39">
        <v>0</v>
      </c>
      <c r="K74" s="39">
        <v>0</v>
      </c>
      <c r="L74" s="39">
        <v>0</v>
      </c>
      <c r="M74" s="39" t="e">
        <f t="shared" si="17"/>
        <v>#DIV/0!</v>
      </c>
      <c r="N74" s="123">
        <f t="shared" si="18"/>
        <v>0.39276622088638152</v>
      </c>
    </row>
    <row r="75" spans="1:14" ht="14.25" thickBot="1">
      <c r="A75" s="244"/>
      <c r="B75" s="173" t="s">
        <v>22</v>
      </c>
      <c r="C75" s="39">
        <v>8.5900000000000004E-2</v>
      </c>
      <c r="D75" s="39">
        <v>0.63770000000000004</v>
      </c>
      <c r="E75" s="39">
        <v>0.15210000000000001</v>
      </c>
      <c r="F75" s="39">
        <f t="shared" si="16"/>
        <v>319.26364234056541</v>
      </c>
      <c r="G75" s="39">
        <v>65</v>
      </c>
      <c r="H75" s="39">
        <v>4174.7</v>
      </c>
      <c r="I75" s="41">
        <v>0</v>
      </c>
      <c r="J75" s="39">
        <v>0</v>
      </c>
      <c r="K75" s="39">
        <v>0</v>
      </c>
      <c r="L75" s="39">
        <v>0</v>
      </c>
      <c r="M75" s="39"/>
      <c r="N75" s="123">
        <f t="shared" si="18"/>
        <v>0.31173958632983056</v>
      </c>
    </row>
    <row r="76" spans="1:14" ht="14.25" thickBot="1">
      <c r="A76" s="244"/>
      <c r="B76" s="173" t="s">
        <v>23</v>
      </c>
      <c r="C76" s="39">
        <v>2.0283000000000002</v>
      </c>
      <c r="D76" s="39">
        <v>19.191299999999998</v>
      </c>
      <c r="E76" s="39">
        <v>8.0155999999999992</v>
      </c>
      <c r="F76" s="39">
        <f t="shared" si="16"/>
        <v>139.42437247367633</v>
      </c>
      <c r="G76" s="39">
        <v>213</v>
      </c>
      <c r="H76" s="39">
        <v>179385.41440000001</v>
      </c>
      <c r="I76" s="41">
        <v>0</v>
      </c>
      <c r="J76" s="39">
        <v>0</v>
      </c>
      <c r="K76" s="39">
        <v>0</v>
      </c>
      <c r="L76" s="39">
        <v>0</v>
      </c>
      <c r="M76" s="39"/>
      <c r="N76" s="123">
        <f t="shared" si="18"/>
        <v>31.060189517765036</v>
      </c>
    </row>
    <row r="77" spans="1:14" ht="14.25" thickBot="1">
      <c r="A77" s="244"/>
      <c r="B77" s="173" t="s">
        <v>24</v>
      </c>
      <c r="C77" s="39">
        <v>1.1086</v>
      </c>
      <c r="D77" s="39">
        <v>7.5202</v>
      </c>
      <c r="E77" s="39">
        <v>45.79</v>
      </c>
      <c r="F77" s="39">
        <f t="shared" si="16"/>
        <v>-83.576763485477173</v>
      </c>
      <c r="G77" s="39">
        <v>28</v>
      </c>
      <c r="H77" s="39">
        <v>10324.3199</v>
      </c>
      <c r="I77" s="41">
        <v>4</v>
      </c>
      <c r="J77" s="39">
        <v>0</v>
      </c>
      <c r="K77" s="39">
        <v>130</v>
      </c>
      <c r="L77" s="39">
        <v>113.2557</v>
      </c>
      <c r="M77" s="39">
        <f>(K77-L77)/L77*100</f>
        <v>14.784509742114521</v>
      </c>
      <c r="N77" s="123">
        <f t="shared" si="18"/>
        <v>0.34567548177358481</v>
      </c>
    </row>
    <row r="78" spans="1:14" ht="14.25" thickBot="1">
      <c r="A78" s="244"/>
      <c r="B78" s="173" t="s">
        <v>25</v>
      </c>
      <c r="C78" s="41">
        <v>0</v>
      </c>
      <c r="D78" s="41">
        <v>0</v>
      </c>
      <c r="E78" s="39">
        <v>0</v>
      </c>
      <c r="F78" s="39"/>
      <c r="G78" s="41">
        <v>0</v>
      </c>
      <c r="H78" s="41">
        <v>0</v>
      </c>
      <c r="I78" s="41">
        <v>0</v>
      </c>
      <c r="J78" s="41">
        <v>0</v>
      </c>
      <c r="K78" s="41">
        <v>0</v>
      </c>
      <c r="L78" s="39">
        <v>0</v>
      </c>
      <c r="M78" s="39"/>
      <c r="N78" s="123"/>
    </row>
    <row r="79" spans="1:14" ht="14.25" thickBot="1">
      <c r="A79" s="244"/>
      <c r="B79" s="173" t="s">
        <v>26</v>
      </c>
      <c r="C79" s="39">
        <v>4.2431000000000001</v>
      </c>
      <c r="D79" s="39">
        <v>42.849600000000002</v>
      </c>
      <c r="E79" s="39">
        <v>36.575000000000003</v>
      </c>
      <c r="F79" s="39">
        <f>(D79-E79)/E79*100</f>
        <v>17.155434039644561</v>
      </c>
      <c r="G79" s="39">
        <v>1227</v>
      </c>
      <c r="H79" s="39">
        <v>218608.5</v>
      </c>
      <c r="I79" s="41">
        <v>251</v>
      </c>
      <c r="J79" s="39">
        <v>50.9604</v>
      </c>
      <c r="K79" s="39">
        <v>112.9442</v>
      </c>
      <c r="L79" s="39">
        <v>93.8917</v>
      </c>
      <c r="M79" s="39">
        <f>(K79-L79)/L79*100</f>
        <v>20.29199599112594</v>
      </c>
      <c r="N79" s="123">
        <f>D79/D209*100</f>
        <v>2.5774804998907506</v>
      </c>
    </row>
    <row r="80" spans="1:14" ht="14.25" thickBot="1">
      <c r="A80" s="244"/>
      <c r="B80" s="173" t="s">
        <v>27</v>
      </c>
      <c r="C80" s="39">
        <v>0</v>
      </c>
      <c r="D80" s="39">
        <v>0</v>
      </c>
      <c r="E80" s="39">
        <v>0</v>
      </c>
      <c r="F80" s="39" t="e">
        <f>(D80-E80)/E80*100</f>
        <v>#DIV/0!</v>
      </c>
      <c r="G80" s="39">
        <v>0</v>
      </c>
      <c r="H80" s="39">
        <v>0</v>
      </c>
      <c r="I80" s="41">
        <v>0</v>
      </c>
      <c r="J80" s="39">
        <v>0</v>
      </c>
      <c r="K80" s="39">
        <v>0</v>
      </c>
      <c r="L80" s="39">
        <v>0</v>
      </c>
      <c r="M80" s="39"/>
      <c r="N80" s="123">
        <f>D80/D210*100</f>
        <v>0</v>
      </c>
    </row>
    <row r="81" spans="1:14" ht="14.25" thickBot="1">
      <c r="A81" s="244"/>
      <c r="B81" s="18" t="s">
        <v>28</v>
      </c>
      <c r="C81" s="42">
        <v>0</v>
      </c>
      <c r="D81" s="42">
        <v>0</v>
      </c>
      <c r="E81" s="42">
        <v>0</v>
      </c>
      <c r="F81" s="39" t="e">
        <f>(D81-E81)/E81*100</f>
        <v>#DIV/0!</v>
      </c>
      <c r="G81" s="42">
        <v>0</v>
      </c>
      <c r="H81" s="42">
        <v>0</v>
      </c>
      <c r="I81" s="41">
        <v>0</v>
      </c>
      <c r="J81" s="39">
        <v>0</v>
      </c>
      <c r="K81" s="39">
        <v>0</v>
      </c>
      <c r="L81" s="39">
        <v>0</v>
      </c>
      <c r="M81" s="39"/>
      <c r="N81" s="123">
        <f>D81/D211*100</f>
        <v>0</v>
      </c>
    </row>
    <row r="82" spans="1:14" ht="14.25" thickBot="1">
      <c r="A82" s="244"/>
      <c r="B82" s="18" t="s">
        <v>29</v>
      </c>
      <c r="C82" s="42">
        <v>0</v>
      </c>
      <c r="D82" s="42">
        <v>0</v>
      </c>
      <c r="E82" s="42">
        <v>0</v>
      </c>
      <c r="F82" s="39"/>
      <c r="G82" s="33">
        <v>0</v>
      </c>
      <c r="H82" s="33">
        <v>0</v>
      </c>
      <c r="I82" s="39">
        <v>0</v>
      </c>
      <c r="J82" s="39">
        <v>0</v>
      </c>
      <c r="K82" s="39">
        <v>0</v>
      </c>
      <c r="L82" s="39">
        <v>0</v>
      </c>
      <c r="M82" s="39"/>
      <c r="N82" s="123"/>
    </row>
    <row r="83" spans="1:14" ht="14.25" thickBot="1">
      <c r="A83" s="244"/>
      <c r="B83" s="18" t="s">
        <v>30</v>
      </c>
      <c r="C83" s="42">
        <v>0</v>
      </c>
      <c r="D83" s="42">
        <v>0</v>
      </c>
      <c r="E83" s="42">
        <v>0</v>
      </c>
      <c r="F83" s="39"/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39"/>
      <c r="N83" s="123"/>
    </row>
    <row r="84" spans="1:14" ht="14.25" thickBot="1">
      <c r="A84" s="245"/>
      <c r="B84" s="19" t="s">
        <v>31</v>
      </c>
      <c r="C84" s="20">
        <f t="shared" ref="C84:L84" si="19">C72+C74+C75+C76+C77+C78+C79+C80</f>
        <v>47.6676</v>
      </c>
      <c r="D84" s="20">
        <f t="shared" si="19"/>
        <v>347.80920000000003</v>
      </c>
      <c r="E84" s="20">
        <f t="shared" si="19"/>
        <v>538.70830000000001</v>
      </c>
      <c r="F84" s="20">
        <f>(D84-E84)/E84*100</f>
        <v>-35.436450487211715</v>
      </c>
      <c r="G84" s="20">
        <f t="shared" si="19"/>
        <v>3725</v>
      </c>
      <c r="H84" s="20">
        <f t="shared" si="19"/>
        <v>683270.08120000002</v>
      </c>
      <c r="I84" s="20">
        <f t="shared" si="19"/>
        <v>538</v>
      </c>
      <c r="J84" s="20">
        <f t="shared" si="19"/>
        <v>64.474099999999993</v>
      </c>
      <c r="K84" s="20">
        <f t="shared" si="19"/>
        <v>484.65430000000003</v>
      </c>
      <c r="L84" s="20">
        <f t="shared" si="19"/>
        <v>513.82399999999996</v>
      </c>
      <c r="M84" s="20">
        <f t="shared" ref="M84:M86" si="20">(K84-L84)/L84*100</f>
        <v>-5.6769827800958934</v>
      </c>
      <c r="N84" s="124">
        <f>D84/D214*100</f>
        <v>1.5168405889131273</v>
      </c>
    </row>
    <row r="85" spans="1:14" ht="14.25" thickTop="1">
      <c r="A85" s="254" t="s">
        <v>66</v>
      </c>
      <c r="B85" s="173" t="s">
        <v>19</v>
      </c>
      <c r="C85" s="84">
        <v>31.66</v>
      </c>
      <c r="D85" s="84">
        <v>240.09</v>
      </c>
      <c r="E85" s="84">
        <v>386.84</v>
      </c>
      <c r="F85" s="39">
        <f>(D85-E85)/E85*100</f>
        <v>-37.935580601799188</v>
      </c>
      <c r="G85" s="85">
        <v>1687</v>
      </c>
      <c r="H85" s="85">
        <v>133510</v>
      </c>
      <c r="I85" s="85">
        <v>286</v>
      </c>
      <c r="J85" s="85">
        <v>7.08</v>
      </c>
      <c r="K85" s="85">
        <v>216.93</v>
      </c>
      <c r="L85" s="85">
        <v>132.19</v>
      </c>
      <c r="M85" s="39">
        <f t="shared" si="20"/>
        <v>64.104697783493464</v>
      </c>
      <c r="N85" s="123">
        <f>D85/D202*100</f>
        <v>1.8995528056154338</v>
      </c>
    </row>
    <row r="86" spans="1:14">
      <c r="A86" s="254"/>
      <c r="B86" s="173" t="s">
        <v>20</v>
      </c>
      <c r="C86" s="85">
        <v>9</v>
      </c>
      <c r="D86" s="85">
        <v>72.16</v>
      </c>
      <c r="E86" s="85">
        <v>95.8</v>
      </c>
      <c r="F86" s="39">
        <f>(D86-E86)/E86*100</f>
        <v>-24.67640918580376</v>
      </c>
      <c r="G86" s="85">
        <v>615</v>
      </c>
      <c r="H86" s="85">
        <v>12300</v>
      </c>
      <c r="I86" s="85">
        <v>111</v>
      </c>
      <c r="J86" s="85">
        <v>1.78</v>
      </c>
      <c r="K86" s="85">
        <v>60.24</v>
      </c>
      <c r="L86" s="85">
        <v>64.59</v>
      </c>
      <c r="M86" s="39">
        <f t="shared" si="20"/>
        <v>-6.7347886669763142</v>
      </c>
      <c r="N86" s="123">
        <f>D86/D203*100</f>
        <v>2.5828411896362353</v>
      </c>
    </row>
    <row r="87" spans="1:14">
      <c r="A87" s="254"/>
      <c r="B87" s="173" t="s">
        <v>21</v>
      </c>
      <c r="C87" s="85"/>
      <c r="D87" s="85"/>
      <c r="E87" s="85"/>
      <c r="F87" s="39"/>
      <c r="G87" s="85"/>
      <c r="H87" s="85"/>
      <c r="I87" s="85"/>
      <c r="J87" s="85"/>
      <c r="K87" s="85"/>
      <c r="L87" s="85"/>
      <c r="M87" s="39"/>
      <c r="N87" s="123"/>
    </row>
    <row r="88" spans="1:14">
      <c r="A88" s="254"/>
      <c r="B88" s="173" t="s">
        <v>22</v>
      </c>
      <c r="C88" s="85"/>
      <c r="D88" s="85">
        <v>3.0000000000000001E-3</v>
      </c>
      <c r="E88" s="85"/>
      <c r="F88" s="39"/>
      <c r="G88" s="85">
        <v>1</v>
      </c>
      <c r="H88" s="85">
        <v>45</v>
      </c>
      <c r="I88" s="85"/>
      <c r="J88" s="85"/>
      <c r="K88" s="85"/>
      <c r="L88" s="85"/>
      <c r="M88" s="39"/>
      <c r="N88" s="123">
        <f>D88/D205*100</f>
        <v>1.4665497239916756E-3</v>
      </c>
    </row>
    <row r="89" spans="1:14">
      <c r="A89" s="254"/>
      <c r="B89" s="173" t="s">
        <v>23</v>
      </c>
      <c r="C89" s="85"/>
      <c r="D89" s="85"/>
      <c r="E89" s="85"/>
      <c r="F89" s="39"/>
      <c r="G89" s="85"/>
      <c r="H89" s="85"/>
      <c r="I89" s="85"/>
      <c r="J89" s="85"/>
      <c r="K89" s="85"/>
      <c r="L89" s="85"/>
      <c r="M89" s="39"/>
      <c r="N89" s="123"/>
    </row>
    <row r="90" spans="1:14">
      <c r="A90" s="254"/>
      <c r="B90" s="173" t="s">
        <v>24</v>
      </c>
      <c r="C90" s="85">
        <v>7.0000000000000007E-2</v>
      </c>
      <c r="D90" s="85">
        <v>6.76</v>
      </c>
      <c r="E90" s="85">
        <v>9.2100000000000009</v>
      </c>
      <c r="F90" s="39"/>
      <c r="G90" s="85">
        <v>11</v>
      </c>
      <c r="H90" s="85">
        <v>10078</v>
      </c>
      <c r="I90" s="85">
        <v>3</v>
      </c>
      <c r="J90" s="85"/>
      <c r="K90" s="85">
        <v>2.2599999999999998</v>
      </c>
      <c r="L90" s="85">
        <v>0.12</v>
      </c>
      <c r="M90" s="39"/>
      <c r="N90" s="123">
        <f>D90/D207*100</f>
        <v>0.31073192957493595</v>
      </c>
    </row>
    <row r="91" spans="1:14">
      <c r="A91" s="254"/>
      <c r="B91" s="173" t="s">
        <v>25</v>
      </c>
      <c r="C91" s="87"/>
      <c r="D91" s="87"/>
      <c r="E91" s="87"/>
      <c r="F91" s="39"/>
      <c r="G91" s="87"/>
      <c r="H91" s="87"/>
      <c r="I91" s="87"/>
      <c r="J91" s="87"/>
      <c r="K91" s="87"/>
      <c r="L91" s="87"/>
      <c r="M91" s="39"/>
      <c r="N91" s="123"/>
    </row>
    <row r="92" spans="1:14">
      <c r="A92" s="254"/>
      <c r="B92" s="173" t="s">
        <v>26</v>
      </c>
      <c r="C92" s="85">
        <v>0.7</v>
      </c>
      <c r="D92" s="85">
        <v>7.06</v>
      </c>
      <c r="E92" s="85">
        <v>3.36</v>
      </c>
      <c r="F92" s="39">
        <f>(D92-E92)/E92*100</f>
        <v>110.11904761904761</v>
      </c>
      <c r="G92" s="85">
        <v>587</v>
      </c>
      <c r="H92" s="85">
        <v>17045.939999999999</v>
      </c>
      <c r="I92" s="85">
        <v>1</v>
      </c>
      <c r="J92" s="85"/>
      <c r="K92" s="85">
        <v>0.03</v>
      </c>
      <c r="L92" s="85">
        <v>0.65</v>
      </c>
      <c r="M92" s="39">
        <f>(K92-L92)/L92*100</f>
        <v>-95.384615384615373</v>
      </c>
      <c r="N92" s="123">
        <f>D92/D209*100</f>
        <v>0.4246716965672655</v>
      </c>
    </row>
    <row r="93" spans="1:14">
      <c r="A93" s="254"/>
      <c r="B93" s="173" t="s">
        <v>27</v>
      </c>
      <c r="C93" s="39"/>
      <c r="D93" s="39"/>
      <c r="E93" s="39"/>
      <c r="F93" s="39"/>
      <c r="G93" s="85"/>
      <c r="H93" s="85"/>
      <c r="I93" s="85"/>
      <c r="J93" s="85"/>
      <c r="K93" s="85"/>
      <c r="L93" s="85"/>
      <c r="M93" s="39"/>
      <c r="N93" s="123"/>
    </row>
    <row r="94" spans="1:14">
      <c r="A94" s="254"/>
      <c r="B94" s="18" t="s">
        <v>28</v>
      </c>
      <c r="C94" s="42"/>
      <c r="D94" s="42"/>
      <c r="E94" s="42"/>
      <c r="F94" s="39"/>
      <c r="G94" s="42"/>
      <c r="H94" s="42"/>
      <c r="I94" s="42"/>
      <c r="J94" s="42"/>
      <c r="K94" s="42"/>
      <c r="L94" s="42"/>
      <c r="M94" s="39"/>
      <c r="N94" s="123"/>
    </row>
    <row r="95" spans="1:14">
      <c r="A95" s="254"/>
      <c r="B95" s="18" t="s">
        <v>29</v>
      </c>
      <c r="C95" s="42"/>
      <c r="D95" s="42"/>
      <c r="E95" s="42"/>
      <c r="F95" s="39"/>
      <c r="G95" s="42"/>
      <c r="H95" s="42"/>
      <c r="I95" s="42"/>
      <c r="J95" s="42"/>
      <c r="K95" s="42"/>
      <c r="L95" s="42"/>
      <c r="M95" s="39"/>
      <c r="N95" s="123"/>
    </row>
    <row r="96" spans="1:14">
      <c r="A96" s="254"/>
      <c r="B96" s="18" t="s">
        <v>30</v>
      </c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123"/>
    </row>
    <row r="97" spans="1:14" ht="14.25" thickBot="1">
      <c r="A97" s="255"/>
      <c r="B97" s="19" t="s">
        <v>31</v>
      </c>
      <c r="C97" s="20">
        <f t="shared" ref="C97:L97" si="21">C85+C87+C88+C89+C90+C91+C92+C93</f>
        <v>32.43</v>
      </c>
      <c r="D97" s="20">
        <f t="shared" si="21"/>
        <v>253.91299999999998</v>
      </c>
      <c r="E97" s="20">
        <f t="shared" si="21"/>
        <v>399.40999999999997</v>
      </c>
      <c r="F97" s="20">
        <f>(D97-E97)/E97*100</f>
        <v>-36.427981272376755</v>
      </c>
      <c r="G97" s="20">
        <f t="shared" si="21"/>
        <v>2286</v>
      </c>
      <c r="H97" s="20">
        <f t="shared" si="21"/>
        <v>160678.94</v>
      </c>
      <c r="I97" s="20">
        <f t="shared" si="21"/>
        <v>290</v>
      </c>
      <c r="J97" s="20">
        <f t="shared" si="21"/>
        <v>7.08</v>
      </c>
      <c r="K97" s="20">
        <f t="shared" si="21"/>
        <v>219.22</v>
      </c>
      <c r="L97" s="20">
        <f t="shared" si="21"/>
        <v>132.96</v>
      </c>
      <c r="M97" s="20">
        <f t="shared" ref="M97:M99" si="22">(K97-L97)/L97*100</f>
        <v>64.876654632972304</v>
      </c>
      <c r="N97" s="124">
        <f>D97/D214*100</f>
        <v>1.1073472020081667</v>
      </c>
    </row>
    <row r="98" spans="1:14" ht="15" thickTop="1" thickBot="1">
      <c r="A98" s="244" t="s">
        <v>91</v>
      </c>
      <c r="B98" s="173" t="s">
        <v>19</v>
      </c>
      <c r="C98" s="39">
        <v>9.4439229999999998</v>
      </c>
      <c r="D98" s="39">
        <v>62.008122999999998</v>
      </c>
      <c r="E98" s="39">
        <v>39.891204999999999</v>
      </c>
      <c r="F98" s="39">
        <f>(D98-E98)/E98*100</f>
        <v>55.443093283344034</v>
      </c>
      <c r="G98" s="39">
        <v>420</v>
      </c>
      <c r="H98" s="39">
        <v>45542.916458</v>
      </c>
      <c r="I98" s="39">
        <v>120</v>
      </c>
      <c r="J98" s="39">
        <v>0</v>
      </c>
      <c r="K98" s="39">
        <v>48.325378999999998</v>
      </c>
      <c r="L98" s="39">
        <v>4.1435000000000004</v>
      </c>
      <c r="M98" s="39">
        <f t="shared" si="22"/>
        <v>1066.2936889103414</v>
      </c>
      <c r="N98" s="123">
        <f>D98/D202*100</f>
        <v>0.49059812576782419</v>
      </c>
    </row>
    <row r="99" spans="1:14" ht="14.25" thickBot="1">
      <c r="A99" s="244"/>
      <c r="B99" s="173" t="s">
        <v>20</v>
      </c>
      <c r="C99" s="34">
        <v>0.85169799999999996</v>
      </c>
      <c r="D99" s="34">
        <v>3.6462289999999999</v>
      </c>
      <c r="E99" s="41">
        <v>11.606622999999999</v>
      </c>
      <c r="F99" s="39">
        <f>(D99-E99)/E99*100</f>
        <v>-68.584927760641492</v>
      </c>
      <c r="G99" s="39">
        <v>32</v>
      </c>
      <c r="H99" s="39">
        <v>640</v>
      </c>
      <c r="I99" s="39">
        <v>35</v>
      </c>
      <c r="J99" s="39">
        <v>0</v>
      </c>
      <c r="K99" s="39">
        <v>1.8258990000000002</v>
      </c>
      <c r="L99" s="39">
        <v>1.492</v>
      </c>
      <c r="M99" s="39">
        <f t="shared" si="22"/>
        <v>22.379289544235938</v>
      </c>
      <c r="N99" s="123">
        <f>D99/D203*100</f>
        <v>0.13051039977890996</v>
      </c>
    </row>
    <row r="100" spans="1:14" ht="14.25" thickBot="1">
      <c r="A100" s="244"/>
      <c r="B100" s="173" t="s">
        <v>21</v>
      </c>
      <c r="C100" s="39">
        <v>0</v>
      </c>
      <c r="D100" s="39">
        <v>0.84905699999999995</v>
      </c>
      <c r="E100" s="39">
        <v>0.28301900000000002</v>
      </c>
      <c r="F100" s="39"/>
      <c r="G100" s="39">
        <v>1</v>
      </c>
      <c r="H100" s="39">
        <v>200</v>
      </c>
      <c r="I100" s="39"/>
      <c r="J100" s="39"/>
      <c r="K100" s="39"/>
      <c r="L100" s="39"/>
      <c r="M100" s="39"/>
      <c r="N100" s="123"/>
    </row>
    <row r="101" spans="1:14" ht="14.25" thickBot="1">
      <c r="A101" s="244"/>
      <c r="B101" s="173" t="s">
        <v>22</v>
      </c>
      <c r="C101" s="39">
        <v>0</v>
      </c>
      <c r="D101" s="39">
        <v>0</v>
      </c>
      <c r="E101" s="39">
        <v>0</v>
      </c>
      <c r="F101" s="39"/>
      <c r="G101" s="39"/>
      <c r="H101" s="39"/>
      <c r="I101" s="39"/>
      <c r="J101" s="39"/>
      <c r="K101" s="39"/>
      <c r="L101" s="39"/>
      <c r="M101" s="39"/>
      <c r="N101" s="123"/>
    </row>
    <row r="102" spans="1:14" ht="14.25" thickBot="1">
      <c r="A102" s="244"/>
      <c r="B102" s="173" t="s">
        <v>23</v>
      </c>
      <c r="C102" s="39">
        <v>0.37735799999999997</v>
      </c>
      <c r="D102" s="39">
        <v>0.37735799999999997</v>
      </c>
      <c r="E102" s="39">
        <v>0</v>
      </c>
      <c r="F102" s="39"/>
      <c r="G102" s="39"/>
      <c r="H102" s="39"/>
      <c r="I102" s="39"/>
      <c r="J102" s="39"/>
      <c r="K102" s="39"/>
      <c r="L102" s="39"/>
      <c r="M102" s="39"/>
      <c r="N102" s="123"/>
    </row>
    <row r="103" spans="1:14" ht="14.25" thickBot="1">
      <c r="A103" s="244"/>
      <c r="B103" s="173" t="s">
        <v>24</v>
      </c>
      <c r="C103" s="39">
        <v>0.24056599999999997</v>
      </c>
      <c r="D103" s="39">
        <v>24.321754000000002</v>
      </c>
      <c r="E103" s="39">
        <v>13.459340000000003</v>
      </c>
      <c r="F103" s="39"/>
      <c r="G103" s="39">
        <v>25</v>
      </c>
      <c r="H103" s="39">
        <v>10750.68</v>
      </c>
      <c r="I103" s="39">
        <v>8</v>
      </c>
      <c r="J103" s="39">
        <v>0</v>
      </c>
      <c r="K103" s="39">
        <v>3.6223999999999998</v>
      </c>
      <c r="L103" s="39"/>
      <c r="M103" s="39"/>
      <c r="N103" s="123">
        <f>D103/D207*100</f>
        <v>1.1179801111045737</v>
      </c>
    </row>
    <row r="104" spans="1:14" ht="14.25" thickBot="1">
      <c r="A104" s="244"/>
      <c r="B104" s="173" t="s">
        <v>25</v>
      </c>
      <c r="C104" s="34"/>
      <c r="D104" s="34"/>
      <c r="E104" s="41"/>
      <c r="F104" s="39"/>
      <c r="G104" s="39"/>
      <c r="H104" s="39"/>
      <c r="I104" s="39"/>
      <c r="J104" s="39"/>
      <c r="K104" s="39"/>
      <c r="L104" s="39"/>
      <c r="M104" s="39"/>
      <c r="N104" s="123"/>
    </row>
    <row r="105" spans="1:14" ht="14.25" thickBot="1">
      <c r="A105" s="244"/>
      <c r="B105" s="173" t="s">
        <v>26</v>
      </c>
      <c r="C105" s="39">
        <v>23.050791</v>
      </c>
      <c r="D105" s="39">
        <v>44.640639</v>
      </c>
      <c r="E105" s="39">
        <v>2.4476870000000002</v>
      </c>
      <c r="F105" s="39">
        <f>(D105-E105)/E105*100</f>
        <v>1723.7887033758809</v>
      </c>
      <c r="G105" s="39">
        <v>544</v>
      </c>
      <c r="H105" s="39">
        <v>40176.123699999996</v>
      </c>
      <c r="I105" s="39"/>
      <c r="J105" s="39"/>
      <c r="K105" s="39"/>
      <c r="L105" s="39"/>
      <c r="M105" s="39"/>
      <c r="N105" s="123">
        <f>D105/D209*100</f>
        <v>2.6852147167106004</v>
      </c>
    </row>
    <row r="106" spans="1:14" ht="14.25" thickBot="1">
      <c r="A106" s="244"/>
      <c r="B106" s="173" t="s">
        <v>27</v>
      </c>
      <c r="C106" s="39">
        <v>0.36990000000000001</v>
      </c>
      <c r="D106" s="39">
        <v>0.7117</v>
      </c>
      <c r="E106" s="39">
        <v>0</v>
      </c>
      <c r="F106" s="39"/>
      <c r="G106" s="39">
        <v>5</v>
      </c>
      <c r="H106" s="39">
        <v>2509</v>
      </c>
      <c r="I106" s="39">
        <v>0</v>
      </c>
      <c r="J106" s="39">
        <v>0</v>
      </c>
      <c r="K106" s="39">
        <v>0</v>
      </c>
      <c r="L106" s="39">
        <v>0</v>
      </c>
      <c r="M106" s="39"/>
      <c r="N106" s="123"/>
    </row>
    <row r="107" spans="1:14" ht="14.25" thickBot="1">
      <c r="A107" s="244"/>
      <c r="B107" s="18" t="s">
        <v>28</v>
      </c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123"/>
    </row>
    <row r="108" spans="1:14" ht="14.25" thickBot="1">
      <c r="A108" s="244"/>
      <c r="B108" s="18" t="s">
        <v>29</v>
      </c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123"/>
    </row>
    <row r="109" spans="1:14" ht="14.25" thickBot="1">
      <c r="A109" s="244"/>
      <c r="B109" s="18" t="s">
        <v>30</v>
      </c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123"/>
    </row>
    <row r="110" spans="1:14" ht="14.25" thickBot="1">
      <c r="A110" s="245"/>
      <c r="B110" s="19" t="s">
        <v>31</v>
      </c>
      <c r="C110" s="20">
        <f t="shared" ref="C110:L110" si="23">C98+C100+C101+C102+C103+C104+C105+C106</f>
        <v>33.482537999999998</v>
      </c>
      <c r="D110" s="20">
        <f t="shared" si="23"/>
        <v>132.90863100000001</v>
      </c>
      <c r="E110" s="20">
        <f t="shared" si="23"/>
        <v>56.081251000000009</v>
      </c>
      <c r="F110" s="20">
        <f t="shared" ref="F110:F116" si="24">(D110-E110)/E110*100</f>
        <v>136.99298540968709</v>
      </c>
      <c r="G110" s="20">
        <f t="shared" si="23"/>
        <v>995</v>
      </c>
      <c r="H110" s="20">
        <f t="shared" si="23"/>
        <v>99178.720157999996</v>
      </c>
      <c r="I110" s="20">
        <f t="shared" si="23"/>
        <v>128</v>
      </c>
      <c r="J110" s="20">
        <f t="shared" si="23"/>
        <v>0</v>
      </c>
      <c r="K110" s="20">
        <f t="shared" si="23"/>
        <v>51.947778999999997</v>
      </c>
      <c r="L110" s="20">
        <f t="shared" si="23"/>
        <v>4.1435000000000004</v>
      </c>
      <c r="M110" s="20">
        <f t="shared" ref="M110:M112" si="25">(K110-L110)/L110*100</f>
        <v>1153.7173645468804</v>
      </c>
      <c r="N110" s="124">
        <f>D110/D214*100</f>
        <v>0.5796316087029254</v>
      </c>
    </row>
    <row r="111" spans="1:14" ht="15" thickTop="1" thickBot="1">
      <c r="A111" s="246" t="s">
        <v>38</v>
      </c>
      <c r="B111" s="22" t="s">
        <v>19</v>
      </c>
      <c r="C111" s="101">
        <v>26.327086999999999</v>
      </c>
      <c r="D111" s="101">
        <v>269.31552099999999</v>
      </c>
      <c r="E111" s="101">
        <v>365.610705</v>
      </c>
      <c r="F111" s="125">
        <f t="shared" si="24"/>
        <v>-26.338174096953754</v>
      </c>
      <c r="G111" s="102">
        <v>1569</v>
      </c>
      <c r="H111" s="102">
        <v>151002.49307999999</v>
      </c>
      <c r="I111" s="102">
        <v>354</v>
      </c>
      <c r="J111" s="102">
        <v>13.278814000000001</v>
      </c>
      <c r="K111" s="102">
        <v>156.09878499999999</v>
      </c>
      <c r="L111" s="102">
        <v>230.63391100000001</v>
      </c>
      <c r="M111" s="125">
        <f t="shared" si="25"/>
        <v>-32.31750512178585</v>
      </c>
      <c r="N111" s="126">
        <f t="shared" ref="N111:N116" si="26">D111/D202*100</f>
        <v>2.1307803470004263</v>
      </c>
    </row>
    <row r="112" spans="1:14" ht="14.25" thickBot="1">
      <c r="A112" s="244"/>
      <c r="B112" s="173" t="s">
        <v>20</v>
      </c>
      <c r="C112" s="102">
        <v>1.974531</v>
      </c>
      <c r="D112" s="102">
        <v>41.015237999999997</v>
      </c>
      <c r="E112" s="102">
        <v>71.213296</v>
      </c>
      <c r="F112" s="39">
        <f t="shared" si="24"/>
        <v>-42.405084016894826</v>
      </c>
      <c r="G112" s="102">
        <v>321</v>
      </c>
      <c r="H112" s="102">
        <v>6420</v>
      </c>
      <c r="I112" s="102">
        <v>124</v>
      </c>
      <c r="J112" s="102">
        <v>3.9641799999999998</v>
      </c>
      <c r="K112" s="102">
        <v>59.107596999999998</v>
      </c>
      <c r="L112" s="102">
        <v>86.632654000000002</v>
      </c>
      <c r="M112" s="39">
        <f t="shared" si="25"/>
        <v>-31.772150256414868</v>
      </c>
      <c r="N112" s="123">
        <f t="shared" si="26"/>
        <v>1.4680688208028454</v>
      </c>
    </row>
    <row r="113" spans="1:14" ht="14.25" thickBot="1">
      <c r="A113" s="244"/>
      <c r="B113" s="173" t="s">
        <v>21</v>
      </c>
      <c r="C113" s="102">
        <v>1.6981E-2</v>
      </c>
      <c r="D113" s="102">
        <v>2.5050409999999999</v>
      </c>
      <c r="E113" s="102">
        <v>2.537954</v>
      </c>
      <c r="F113" s="39">
        <f t="shared" si="24"/>
        <v>-1.2968320150798711</v>
      </c>
      <c r="G113" s="102">
        <v>4</v>
      </c>
      <c r="H113" s="102">
        <v>2047.1860999999999</v>
      </c>
      <c r="I113" s="102"/>
      <c r="J113" s="102"/>
      <c r="K113" s="102"/>
      <c r="L113" s="102"/>
      <c r="M113" s="39"/>
      <c r="N113" s="123">
        <f t="shared" si="26"/>
        <v>0.34880015837189515</v>
      </c>
    </row>
    <row r="114" spans="1:14" ht="14.25" thickBot="1">
      <c r="A114" s="244"/>
      <c r="B114" s="173" t="s">
        <v>22</v>
      </c>
      <c r="C114" s="102">
        <v>7.0372000000000004E-2</v>
      </c>
      <c r="D114" s="102">
        <v>0.61978900000000003</v>
      </c>
      <c r="E114" s="102">
        <v>9.8112000000000005E-2</v>
      </c>
      <c r="F114" s="39">
        <f t="shared" si="24"/>
        <v>531.71579419439013</v>
      </c>
      <c r="G114" s="102">
        <v>60</v>
      </c>
      <c r="H114" s="102">
        <v>33504</v>
      </c>
      <c r="I114" s="102"/>
      <c r="J114" s="102"/>
      <c r="K114" s="102"/>
      <c r="L114" s="102"/>
      <c r="M114" s="39"/>
      <c r="N114" s="123">
        <f t="shared" si="26"/>
        <v>0.30298379562769223</v>
      </c>
    </row>
    <row r="115" spans="1:14" ht="14.25" thickBot="1">
      <c r="A115" s="244"/>
      <c r="B115" s="173" t="s">
        <v>23</v>
      </c>
      <c r="C115" s="102"/>
      <c r="D115" s="103"/>
      <c r="E115" s="103">
        <v>1.6035090000000001</v>
      </c>
      <c r="F115" s="39">
        <f t="shared" si="24"/>
        <v>-100</v>
      </c>
      <c r="G115" s="102"/>
      <c r="H115" s="102"/>
      <c r="I115" s="102"/>
      <c r="J115" s="102"/>
      <c r="K115" s="102"/>
      <c r="L115" s="102"/>
      <c r="M115" s="39"/>
      <c r="N115" s="123">
        <f t="shared" si="26"/>
        <v>0</v>
      </c>
    </row>
    <row r="116" spans="1:14" ht="14.25" thickBot="1">
      <c r="A116" s="244"/>
      <c r="B116" s="173" t="s">
        <v>24</v>
      </c>
      <c r="C116" s="102"/>
      <c r="D116" s="102">
        <v>3.9185140000000001</v>
      </c>
      <c r="E116" s="102">
        <v>7.1387260000000001</v>
      </c>
      <c r="F116" s="39">
        <f t="shared" si="24"/>
        <v>-45.109057274365199</v>
      </c>
      <c r="G116" s="102">
        <v>6</v>
      </c>
      <c r="H116" s="102">
        <v>4912</v>
      </c>
      <c r="I116" s="102">
        <v>8</v>
      </c>
      <c r="J116" s="102">
        <v>4.3</v>
      </c>
      <c r="K116" s="102">
        <v>5.0230370000000004</v>
      </c>
      <c r="L116" s="102">
        <v>2.2698360000000002</v>
      </c>
      <c r="M116" s="39">
        <f>(K116-L116)/L116*100</f>
        <v>121.29515083909146</v>
      </c>
      <c r="N116" s="123">
        <f t="shared" si="26"/>
        <v>0.18011944027905336</v>
      </c>
    </row>
    <row r="117" spans="1:14" ht="14.25" thickBot="1">
      <c r="A117" s="244"/>
      <c r="B117" s="173" t="s">
        <v>25</v>
      </c>
      <c r="C117" s="102"/>
      <c r="D117" s="102"/>
      <c r="E117" s="102"/>
      <c r="F117" s="39"/>
      <c r="G117" s="102"/>
      <c r="H117" s="102"/>
      <c r="I117" s="102"/>
      <c r="J117" s="102"/>
      <c r="K117" s="102"/>
      <c r="L117" s="102"/>
      <c r="M117" s="39"/>
      <c r="N117" s="123"/>
    </row>
    <row r="118" spans="1:14" ht="14.25" thickBot="1">
      <c r="A118" s="244"/>
      <c r="B118" s="173" t="s">
        <v>26</v>
      </c>
      <c r="C118" s="102">
        <v>1.3538429999999999</v>
      </c>
      <c r="D118" s="102">
        <v>31.931259000000001</v>
      </c>
      <c r="E118" s="102">
        <v>21.274156000000001</v>
      </c>
      <c r="F118" s="39">
        <f>(D118-E118)/E118*100</f>
        <v>50.094128293503147</v>
      </c>
      <c r="G118" s="102">
        <v>2314</v>
      </c>
      <c r="H118" s="102">
        <v>619827.39</v>
      </c>
      <c r="I118" s="102">
        <v>20</v>
      </c>
      <c r="J118" s="102"/>
      <c r="K118" s="102">
        <v>4.6074549999999999</v>
      </c>
      <c r="L118" s="102">
        <v>6.1315530000000003</v>
      </c>
      <c r="M118" s="39">
        <f>(K118-L118)/L118*100</f>
        <v>-24.856639092901915</v>
      </c>
      <c r="N118" s="123">
        <f>D118/D209*100</f>
        <v>1.9207226534077571</v>
      </c>
    </row>
    <row r="119" spans="1:14" ht="14.25" thickBot="1">
      <c r="A119" s="244"/>
      <c r="B119" s="173" t="s">
        <v>27</v>
      </c>
      <c r="C119" s="102"/>
      <c r="D119" s="104">
        <v>6.0352499999999996</v>
      </c>
      <c r="E119" s="196"/>
      <c r="F119" s="39"/>
      <c r="G119" s="39">
        <v>2</v>
      </c>
      <c r="H119" s="39">
        <v>255.89460800000001</v>
      </c>
      <c r="I119" s="39"/>
      <c r="J119" s="39"/>
      <c r="K119" s="39"/>
      <c r="L119" s="39"/>
      <c r="M119" s="39"/>
      <c r="N119" s="123"/>
    </row>
    <row r="120" spans="1:14" ht="14.25" thickBot="1">
      <c r="A120" s="244"/>
      <c r="B120" s="18" t="s">
        <v>28</v>
      </c>
      <c r="C120" s="103"/>
      <c r="D120" s="105"/>
      <c r="E120" s="106"/>
      <c r="F120" s="39"/>
      <c r="G120" s="42"/>
      <c r="H120" s="42"/>
      <c r="I120" s="42"/>
      <c r="J120" s="42"/>
      <c r="K120" s="42"/>
      <c r="L120" s="42"/>
      <c r="M120" s="39"/>
      <c r="N120" s="123"/>
    </row>
    <row r="121" spans="1:14" ht="14.25" thickBot="1">
      <c r="A121" s="244"/>
      <c r="B121" s="18" t="s">
        <v>29</v>
      </c>
      <c r="C121" s="103"/>
      <c r="D121" s="106"/>
      <c r="E121" s="106"/>
      <c r="F121" s="39"/>
      <c r="G121" s="39"/>
      <c r="H121" s="39"/>
      <c r="I121" s="39"/>
      <c r="J121" s="39"/>
      <c r="K121" s="39"/>
      <c r="L121" s="39"/>
      <c r="M121" s="39"/>
      <c r="N121" s="123"/>
    </row>
    <row r="122" spans="1:14" ht="14.25" thickBot="1">
      <c r="A122" s="244"/>
      <c r="B122" s="18" t="s">
        <v>30</v>
      </c>
      <c r="C122" s="39"/>
      <c r="D122" s="39">
        <v>6.0352499999999996</v>
      </c>
      <c r="E122" s="39"/>
      <c r="F122" s="39"/>
      <c r="G122" s="39">
        <v>2</v>
      </c>
      <c r="H122" s="39">
        <v>255.89460800000001</v>
      </c>
      <c r="I122" s="39"/>
      <c r="J122" s="39"/>
      <c r="K122" s="39"/>
      <c r="L122" s="39"/>
      <c r="M122" s="39"/>
      <c r="N122" s="123"/>
    </row>
    <row r="123" spans="1:14" ht="14.25" thickBot="1">
      <c r="A123" s="245"/>
      <c r="B123" s="19" t="s">
        <v>31</v>
      </c>
      <c r="C123" s="20">
        <f t="shared" ref="C123:L123" si="27">C111+C113+C114+C115+C116+C117+C118+C119</f>
        <v>27.768283</v>
      </c>
      <c r="D123" s="20">
        <f t="shared" si="27"/>
        <v>314.32537400000007</v>
      </c>
      <c r="E123" s="20">
        <f t="shared" si="27"/>
        <v>398.26316200000002</v>
      </c>
      <c r="F123" s="20">
        <f t="shared" ref="F123:F129" si="28">(D123-E123)/E123*100</f>
        <v>-21.075960824114571</v>
      </c>
      <c r="G123" s="20">
        <f t="shared" si="27"/>
        <v>3955</v>
      </c>
      <c r="H123" s="20">
        <f t="shared" si="27"/>
        <v>811548.96378799994</v>
      </c>
      <c r="I123" s="20">
        <f t="shared" si="27"/>
        <v>382</v>
      </c>
      <c r="J123" s="20">
        <f t="shared" si="27"/>
        <v>17.578814000000001</v>
      </c>
      <c r="K123" s="20">
        <f t="shared" si="27"/>
        <v>165.72927699999997</v>
      </c>
      <c r="L123" s="20">
        <f t="shared" si="27"/>
        <v>239.03530000000001</v>
      </c>
      <c r="M123" s="20">
        <f t="shared" ref="M123:M125" si="29">(K123-L123)/L123*100</f>
        <v>-30.667446607258441</v>
      </c>
      <c r="N123" s="124">
        <f>D123/D214*100</f>
        <v>1.3708133235362927</v>
      </c>
    </row>
    <row r="124" spans="1:14" ht="14.25" thickTop="1">
      <c r="A124" s="254" t="s">
        <v>40</v>
      </c>
      <c r="B124" s="173" t="s">
        <v>19</v>
      </c>
      <c r="C124" s="35">
        <v>98.334673999999993</v>
      </c>
      <c r="D124" s="35">
        <v>898.439256</v>
      </c>
      <c r="E124" s="197">
        <v>1000.546648</v>
      </c>
      <c r="F124" s="39">
        <f t="shared" si="28"/>
        <v>-10.205160569385068</v>
      </c>
      <c r="G124" s="36">
        <v>6407</v>
      </c>
      <c r="H124" s="35">
        <v>662059.68572499999</v>
      </c>
      <c r="I124" s="37">
        <v>656</v>
      </c>
      <c r="J124" s="35">
        <v>51.23</v>
      </c>
      <c r="K124" s="37">
        <v>383.09</v>
      </c>
      <c r="L124" s="35">
        <v>531.62</v>
      </c>
      <c r="M124" s="39">
        <f t="shared" si="29"/>
        <v>-27.939129453368956</v>
      </c>
      <c r="N124" s="123">
        <f t="shared" ref="N124:N129" si="30">D124/D202*100</f>
        <v>7.1083044250482867</v>
      </c>
    </row>
    <row r="125" spans="1:14">
      <c r="A125" s="254"/>
      <c r="B125" s="173" t="s">
        <v>20</v>
      </c>
      <c r="C125" s="35">
        <v>9.7670770000000005</v>
      </c>
      <c r="D125" s="35">
        <v>124.810171</v>
      </c>
      <c r="E125" s="197">
        <v>165.45309499999999</v>
      </c>
      <c r="F125" s="39">
        <f t="shared" si="28"/>
        <v>-24.564619960720588</v>
      </c>
      <c r="G125" s="36">
        <v>1099</v>
      </c>
      <c r="H125" s="35">
        <v>22000</v>
      </c>
      <c r="I125" s="37">
        <v>168</v>
      </c>
      <c r="J125" s="35">
        <v>18.64</v>
      </c>
      <c r="K125" s="37">
        <v>93.49</v>
      </c>
      <c r="L125" s="35">
        <v>217.87</v>
      </c>
      <c r="M125" s="39">
        <f t="shared" si="29"/>
        <v>-57.089089824207093</v>
      </c>
      <c r="N125" s="123">
        <f t="shared" si="30"/>
        <v>4.4673621195169346</v>
      </c>
    </row>
    <row r="126" spans="1:14">
      <c r="A126" s="254"/>
      <c r="B126" s="173" t="s">
        <v>21</v>
      </c>
      <c r="C126" s="35">
        <v>7.9358469999999999</v>
      </c>
      <c r="D126" s="35">
        <v>46.889724999999999</v>
      </c>
      <c r="E126" s="197">
        <v>33.750005000000002</v>
      </c>
      <c r="F126" s="39">
        <f t="shared" si="28"/>
        <v>38.932497935926222</v>
      </c>
      <c r="G126" s="36">
        <v>31</v>
      </c>
      <c r="H126" s="35">
        <v>65933.894972000009</v>
      </c>
      <c r="I126" s="37">
        <v>3</v>
      </c>
      <c r="J126" s="35"/>
      <c r="K126" s="37">
        <v>1.71</v>
      </c>
      <c r="L126" s="35"/>
      <c r="M126" s="39"/>
      <c r="N126" s="123">
        <f t="shared" si="30"/>
        <v>6.5288925434811702</v>
      </c>
    </row>
    <row r="127" spans="1:14">
      <c r="A127" s="254"/>
      <c r="B127" s="173" t="s">
        <v>22</v>
      </c>
      <c r="C127" s="35">
        <v>0.45726999999999995</v>
      </c>
      <c r="D127" s="35">
        <v>11.850417</v>
      </c>
      <c r="E127" s="197">
        <v>11.938866000000001</v>
      </c>
      <c r="F127" s="39">
        <f t="shared" si="28"/>
        <v>-0.7408492565374355</v>
      </c>
      <c r="G127" s="36">
        <v>621</v>
      </c>
      <c r="H127" s="35">
        <v>39590.46</v>
      </c>
      <c r="I127" s="37">
        <v>22</v>
      </c>
      <c r="J127" s="35">
        <v>0.3</v>
      </c>
      <c r="K127" s="37">
        <v>2.5</v>
      </c>
      <c r="L127" s="35">
        <v>0.9</v>
      </c>
      <c r="M127" s="39">
        <f>(K127-L127)/L127*100</f>
        <v>177.7777777777778</v>
      </c>
      <c r="N127" s="123">
        <f t="shared" si="30"/>
        <v>5.7930752601787541</v>
      </c>
    </row>
    <row r="128" spans="1:14">
      <c r="A128" s="254"/>
      <c r="B128" s="173" t="s">
        <v>23</v>
      </c>
      <c r="C128" s="35">
        <v>0.56603999999999999</v>
      </c>
      <c r="D128" s="35">
        <v>4.1886010000000002</v>
      </c>
      <c r="E128" s="197">
        <v>1.5849120000000001</v>
      </c>
      <c r="F128" s="39">
        <f t="shared" si="28"/>
        <v>164.27972026207135</v>
      </c>
      <c r="G128" s="36">
        <v>37</v>
      </c>
      <c r="H128" s="35">
        <v>37004.32</v>
      </c>
      <c r="I128" s="37"/>
      <c r="J128" s="35"/>
      <c r="K128" s="37"/>
      <c r="L128" s="35"/>
      <c r="M128" s="39"/>
      <c r="N128" s="123">
        <f t="shared" si="30"/>
        <v>6.7790478432571089</v>
      </c>
    </row>
    <row r="129" spans="1:14">
      <c r="A129" s="254"/>
      <c r="B129" s="173" t="s">
        <v>24</v>
      </c>
      <c r="C129" s="35">
        <v>3.2126209999999999</v>
      </c>
      <c r="D129" s="35">
        <v>54.301379000000004</v>
      </c>
      <c r="E129" s="197">
        <v>86.206071999999992</v>
      </c>
      <c r="F129" s="39">
        <f t="shared" si="28"/>
        <v>-37.009797871314667</v>
      </c>
      <c r="G129" s="36">
        <v>283</v>
      </c>
      <c r="H129" s="35">
        <v>76077.214999999997</v>
      </c>
      <c r="I129" s="37">
        <v>17</v>
      </c>
      <c r="J129" s="35">
        <v>0.05</v>
      </c>
      <c r="K129" s="37">
        <v>7.32</v>
      </c>
      <c r="L129" s="35">
        <v>6.05</v>
      </c>
      <c r="M129" s="39">
        <f>(K129-L129)/L129*100</f>
        <v>20.991735537190088</v>
      </c>
      <c r="N129" s="123">
        <f t="shared" si="30"/>
        <v>2.4960314016641876</v>
      </c>
    </row>
    <row r="130" spans="1:14">
      <c r="A130" s="254"/>
      <c r="B130" s="173" t="s">
        <v>25</v>
      </c>
      <c r="C130" s="35">
        <v>0</v>
      </c>
      <c r="D130" s="35">
        <v>0.84</v>
      </c>
      <c r="E130" s="197">
        <v>0</v>
      </c>
      <c r="F130" s="39"/>
      <c r="G130" s="36">
        <v>1</v>
      </c>
      <c r="H130" s="35">
        <v>42</v>
      </c>
      <c r="I130" s="37"/>
      <c r="J130" s="35"/>
      <c r="K130" s="37"/>
      <c r="L130" s="35"/>
      <c r="M130" s="39"/>
      <c r="N130" s="123"/>
    </row>
    <row r="131" spans="1:14">
      <c r="A131" s="254"/>
      <c r="B131" s="173" t="s">
        <v>26</v>
      </c>
      <c r="C131" s="35">
        <v>7.0305289999999996</v>
      </c>
      <c r="D131" s="35">
        <v>50.059066999999999</v>
      </c>
      <c r="E131" s="197">
        <v>78.144884000000005</v>
      </c>
      <c r="F131" s="39">
        <f>(D131-E131)/E131*100</f>
        <v>-35.940698305982515</v>
      </c>
      <c r="G131" s="36">
        <v>1645</v>
      </c>
      <c r="H131" s="35">
        <v>128944.2</v>
      </c>
      <c r="I131" s="37">
        <v>20</v>
      </c>
      <c r="J131" s="35"/>
      <c r="K131" s="37">
        <v>16.04</v>
      </c>
      <c r="L131" s="35">
        <v>16.82</v>
      </c>
      <c r="M131" s="39">
        <f>(K131-L131)/L131*100</f>
        <v>-4.6373365041617189</v>
      </c>
      <c r="N131" s="123">
        <f>D131/D209*100</f>
        <v>3.0111429053065741</v>
      </c>
    </row>
    <row r="132" spans="1:14">
      <c r="A132" s="254"/>
      <c r="B132" s="173" t="s">
        <v>27</v>
      </c>
      <c r="C132" s="35">
        <v>1.065585</v>
      </c>
      <c r="D132" s="35">
        <v>12.711577</v>
      </c>
      <c r="E132" s="197">
        <v>7.6435189999999995</v>
      </c>
      <c r="F132" s="39">
        <f>(D132-E132)/E132*100</f>
        <v>66.305297337522163</v>
      </c>
      <c r="G132" s="36">
        <v>10</v>
      </c>
      <c r="H132" s="35">
        <v>5095.1538449999998</v>
      </c>
      <c r="I132" s="37"/>
      <c r="J132" s="35"/>
      <c r="K132" s="35"/>
      <c r="L132" s="35">
        <v>7.0000000000000007E-2</v>
      </c>
      <c r="M132" s="39"/>
      <c r="N132" s="123">
        <f>D132/D210*100</f>
        <v>1.8426658068819652</v>
      </c>
    </row>
    <row r="133" spans="1:14">
      <c r="A133" s="254"/>
      <c r="B133" s="18" t="s">
        <v>28</v>
      </c>
      <c r="C133" s="35">
        <v>0</v>
      </c>
      <c r="D133" s="35">
        <v>0</v>
      </c>
      <c r="E133" s="197">
        <v>0</v>
      </c>
      <c r="F133" s="39"/>
      <c r="G133" s="36">
        <v>0</v>
      </c>
      <c r="H133" s="35">
        <v>0</v>
      </c>
      <c r="I133" s="35"/>
      <c r="J133" s="35"/>
      <c r="K133" s="35"/>
      <c r="L133" s="35"/>
      <c r="M133" s="39"/>
      <c r="N133" s="123"/>
    </row>
    <row r="134" spans="1:14">
      <c r="A134" s="254"/>
      <c r="B134" s="18" t="s">
        <v>29</v>
      </c>
      <c r="C134" s="35">
        <v>0</v>
      </c>
      <c r="D134" s="35">
        <v>1.7971830000000002</v>
      </c>
      <c r="E134" s="197">
        <v>3.136447</v>
      </c>
      <c r="F134" s="39"/>
      <c r="G134" s="36">
        <v>3</v>
      </c>
      <c r="H134" s="35">
        <v>1390.641345</v>
      </c>
      <c r="I134" s="35"/>
      <c r="J134" s="35"/>
      <c r="K134" s="35"/>
      <c r="L134" s="35"/>
      <c r="M134" s="39"/>
      <c r="N134" s="123">
        <f>D134/D212*100</f>
        <v>7.5140152217527207</v>
      </c>
    </row>
    <row r="135" spans="1:14">
      <c r="A135" s="254"/>
      <c r="B135" s="18" t="s">
        <v>30</v>
      </c>
      <c r="C135" s="42">
        <v>0</v>
      </c>
      <c r="D135" s="42">
        <v>5.9548420000000002</v>
      </c>
      <c r="E135" s="42">
        <v>0</v>
      </c>
      <c r="F135" s="39"/>
      <c r="G135" s="36">
        <v>1</v>
      </c>
      <c r="H135" s="35">
        <v>350.67399999999998</v>
      </c>
      <c r="I135" s="35"/>
      <c r="J135" s="35"/>
      <c r="K135" s="35"/>
      <c r="L135" s="35"/>
      <c r="M135" s="39"/>
      <c r="N135" s="123"/>
    </row>
    <row r="136" spans="1:14" ht="14.25" thickBot="1">
      <c r="A136" s="255"/>
      <c r="B136" s="19" t="s">
        <v>31</v>
      </c>
      <c r="C136" s="20">
        <f t="shared" ref="C136:L136" si="31">C124+C126+C127+C128+C129+C130+C131+C132</f>
        <v>118.60256599999998</v>
      </c>
      <c r="D136" s="20">
        <f t="shared" si="31"/>
        <v>1079.2800219999999</v>
      </c>
      <c r="E136" s="20">
        <f t="shared" si="31"/>
        <v>1219.8149060000001</v>
      </c>
      <c r="F136" s="20">
        <f>(D136-E136)/E136*100</f>
        <v>-11.521000711562065</v>
      </c>
      <c r="G136" s="20">
        <f t="shared" si="31"/>
        <v>9035</v>
      </c>
      <c r="H136" s="20">
        <f t="shared" si="31"/>
        <v>1014746.9295419998</v>
      </c>
      <c r="I136" s="20">
        <f t="shared" si="31"/>
        <v>718</v>
      </c>
      <c r="J136" s="20">
        <f t="shared" si="31"/>
        <v>51.579999999999991</v>
      </c>
      <c r="K136" s="20">
        <f t="shared" si="31"/>
        <v>410.65999999999997</v>
      </c>
      <c r="L136" s="20">
        <f t="shared" si="31"/>
        <v>555.46</v>
      </c>
      <c r="M136" s="20">
        <f t="shared" ref="M136:M138" si="32">(K136-L136)/L136*100</f>
        <v>-26.068483779210034</v>
      </c>
      <c r="N136" s="124">
        <f>D136/D214*100</f>
        <v>4.7068787834613133</v>
      </c>
    </row>
    <row r="137" spans="1:14" ht="15" thickTop="1" thickBot="1">
      <c r="A137" s="244" t="s">
        <v>41</v>
      </c>
      <c r="B137" s="173" t="s">
        <v>19</v>
      </c>
      <c r="C137" s="84">
        <v>33.92</v>
      </c>
      <c r="D137" s="84">
        <v>195.92</v>
      </c>
      <c r="E137" s="119">
        <v>251.4</v>
      </c>
      <c r="F137" s="42">
        <f>(D137-E137)/E137*100</f>
        <v>-22.068416865552912</v>
      </c>
      <c r="G137" s="85">
        <v>1361</v>
      </c>
      <c r="H137" s="85">
        <v>114360.99</v>
      </c>
      <c r="I137" s="85">
        <v>394</v>
      </c>
      <c r="J137" s="85">
        <v>13.62</v>
      </c>
      <c r="K137" s="120">
        <v>82.05</v>
      </c>
      <c r="L137" s="120">
        <v>20.27</v>
      </c>
      <c r="M137" s="42">
        <f t="shared" si="32"/>
        <v>304.78539713862853</v>
      </c>
      <c r="N137" s="123">
        <f>D137/D202*100</f>
        <v>1.5500869910290966</v>
      </c>
    </row>
    <row r="138" spans="1:14" ht="14.25" thickBot="1">
      <c r="A138" s="244"/>
      <c r="B138" s="173" t="s">
        <v>20</v>
      </c>
      <c r="C138" s="85">
        <v>11.54</v>
      </c>
      <c r="D138" s="85">
        <v>53.84</v>
      </c>
      <c r="E138" s="120">
        <v>34.49</v>
      </c>
      <c r="F138" s="39">
        <f>(D138-E138)/E138*100</f>
        <v>56.103218324151925</v>
      </c>
      <c r="G138" s="85">
        <v>447</v>
      </c>
      <c r="H138" s="85">
        <v>11080</v>
      </c>
      <c r="I138" s="85">
        <v>72</v>
      </c>
      <c r="J138" s="85">
        <v>2.98</v>
      </c>
      <c r="K138" s="85">
        <v>13.77</v>
      </c>
      <c r="L138" s="120">
        <v>9.17</v>
      </c>
      <c r="M138" s="39">
        <f t="shared" si="32"/>
        <v>50.163576881134134</v>
      </c>
      <c r="N138" s="123">
        <f>D138/D203*100</f>
        <v>1.9271087811809164</v>
      </c>
    </row>
    <row r="139" spans="1:14" ht="14.25" thickBot="1">
      <c r="A139" s="244"/>
      <c r="B139" s="173" t="s">
        <v>21</v>
      </c>
      <c r="C139" s="85">
        <v>0.66</v>
      </c>
      <c r="D139" s="85">
        <v>0.66</v>
      </c>
      <c r="E139" s="120">
        <v>1.69</v>
      </c>
      <c r="F139" s="39"/>
      <c r="G139" s="85">
        <v>1</v>
      </c>
      <c r="H139" s="120">
        <v>300</v>
      </c>
      <c r="I139" s="120"/>
      <c r="J139" s="120"/>
      <c r="K139" s="120"/>
      <c r="L139" s="120">
        <v>0</v>
      </c>
      <c r="M139" s="39"/>
      <c r="N139" s="123">
        <f>D139/D204*100</f>
        <v>9.1897938806371163E-2</v>
      </c>
    </row>
    <row r="140" spans="1:14" ht="14.25" thickBot="1">
      <c r="A140" s="244"/>
      <c r="B140" s="173" t="s">
        <v>22</v>
      </c>
      <c r="C140" s="85"/>
      <c r="D140" s="85">
        <v>0.65</v>
      </c>
      <c r="E140" s="120">
        <v>0.21</v>
      </c>
      <c r="F140" s="39"/>
      <c r="G140" s="85">
        <v>3</v>
      </c>
      <c r="H140" s="120">
        <v>4400</v>
      </c>
      <c r="I140" s="120"/>
      <c r="J140" s="120"/>
      <c r="K140" s="120"/>
      <c r="L140" s="120">
        <v>0.45</v>
      </c>
      <c r="M140" s="39"/>
      <c r="N140" s="123"/>
    </row>
    <row r="141" spans="1:14" ht="14.25" thickBot="1">
      <c r="A141" s="244"/>
      <c r="B141" s="173" t="s">
        <v>23</v>
      </c>
      <c r="C141" s="85"/>
      <c r="D141" s="85"/>
      <c r="E141" s="120">
        <v>0.08</v>
      </c>
      <c r="F141" s="39"/>
      <c r="G141" s="85"/>
      <c r="H141" s="120"/>
      <c r="I141" s="120"/>
      <c r="J141" s="120"/>
      <c r="K141" s="120"/>
      <c r="L141" s="120"/>
      <c r="M141" s="39"/>
      <c r="N141" s="123">
        <f>D141/D206*100</f>
        <v>0</v>
      </c>
    </row>
    <row r="142" spans="1:14" ht="14.25" thickBot="1">
      <c r="A142" s="244"/>
      <c r="B142" s="173" t="s">
        <v>24</v>
      </c>
      <c r="C142" s="85">
        <v>1.08</v>
      </c>
      <c r="D142" s="85">
        <v>9.24</v>
      </c>
      <c r="E142" s="120">
        <v>8.9870000000000001</v>
      </c>
      <c r="F142" s="39"/>
      <c r="G142" s="85">
        <v>54</v>
      </c>
      <c r="H142" s="120">
        <v>49926</v>
      </c>
      <c r="I142" s="120">
        <v>1</v>
      </c>
      <c r="J142" s="120"/>
      <c r="K142" s="120">
        <v>1.18</v>
      </c>
      <c r="L142" s="120">
        <v>0</v>
      </c>
      <c r="M142" s="39"/>
      <c r="N142" s="123">
        <f>D142/D207*100</f>
        <v>0.42472825876810771</v>
      </c>
    </row>
    <row r="143" spans="1:14" ht="14.25" thickBot="1">
      <c r="A143" s="244"/>
      <c r="B143" s="173" t="s">
        <v>25</v>
      </c>
      <c r="C143" s="87"/>
      <c r="D143" s="87"/>
      <c r="E143" s="154">
        <v>0</v>
      </c>
      <c r="F143" s="39"/>
      <c r="G143" s="87"/>
      <c r="H143" s="154"/>
      <c r="I143" s="154"/>
      <c r="J143" s="154"/>
      <c r="K143" s="154"/>
      <c r="L143" s="154"/>
      <c r="M143" s="39"/>
      <c r="N143" s="123"/>
    </row>
    <row r="144" spans="1:14" ht="14.25" thickBot="1">
      <c r="A144" s="244"/>
      <c r="B144" s="173" t="s">
        <v>26</v>
      </c>
      <c r="C144" s="85">
        <v>0.11</v>
      </c>
      <c r="D144" s="85">
        <v>8.9</v>
      </c>
      <c r="E144" s="120">
        <v>1.92</v>
      </c>
      <c r="F144" s="39"/>
      <c r="G144" s="85">
        <v>60</v>
      </c>
      <c r="H144" s="120">
        <v>10306</v>
      </c>
      <c r="I144" s="120">
        <v>4</v>
      </c>
      <c r="J144" s="120"/>
      <c r="K144" s="120">
        <v>1.03</v>
      </c>
      <c r="L144" s="120"/>
      <c r="M144" s="39"/>
      <c r="N144" s="123">
        <f>D144/D209*100</f>
        <v>0.53535100558762938</v>
      </c>
    </row>
    <row r="145" spans="1:14" ht="14.25" thickBot="1">
      <c r="A145" s="244"/>
      <c r="B145" s="173" t="s">
        <v>27</v>
      </c>
      <c r="C145" s="88">
        <v>0.13</v>
      </c>
      <c r="D145" s="88">
        <v>0.13</v>
      </c>
      <c r="E145" s="120">
        <v>0</v>
      </c>
      <c r="F145" s="39"/>
      <c r="G145" s="88">
        <v>1</v>
      </c>
      <c r="H145" s="146">
        <v>40</v>
      </c>
      <c r="I145" s="120"/>
      <c r="J145" s="120"/>
      <c r="K145" s="120"/>
      <c r="L145" s="120"/>
      <c r="M145" s="39"/>
      <c r="N145" s="123"/>
    </row>
    <row r="146" spans="1:14" ht="14.25" thickBot="1">
      <c r="A146" s="244"/>
      <c r="B146" s="18" t="s">
        <v>28</v>
      </c>
      <c r="C146" s="88"/>
      <c r="D146" s="88"/>
      <c r="E146" s="146">
        <v>0</v>
      </c>
      <c r="F146" s="39"/>
      <c r="G146" s="88"/>
      <c r="H146" s="146"/>
      <c r="I146" s="146"/>
      <c r="J146" s="146"/>
      <c r="K146" s="146"/>
      <c r="L146" s="146"/>
      <c r="M146" s="39"/>
      <c r="N146" s="123"/>
    </row>
    <row r="147" spans="1:14" ht="14.25" thickBot="1">
      <c r="A147" s="244"/>
      <c r="B147" s="18" t="s">
        <v>29</v>
      </c>
      <c r="C147" s="88"/>
      <c r="D147" s="88"/>
      <c r="E147" s="146">
        <v>0</v>
      </c>
      <c r="F147" s="39"/>
      <c r="G147" s="88"/>
      <c r="H147" s="146"/>
      <c r="I147" s="146"/>
      <c r="J147" s="146"/>
      <c r="K147" s="146"/>
      <c r="L147" s="146"/>
      <c r="M147" s="39"/>
      <c r="N147" s="123"/>
    </row>
    <row r="148" spans="1:14" ht="14.25" thickBot="1">
      <c r="A148" s="244"/>
      <c r="B148" s="18" t="s">
        <v>30</v>
      </c>
      <c r="C148" s="88">
        <v>0.13</v>
      </c>
      <c r="D148" s="88">
        <v>0.13</v>
      </c>
      <c r="E148" s="146">
        <v>0</v>
      </c>
      <c r="F148" s="39"/>
      <c r="G148" s="88">
        <v>1</v>
      </c>
      <c r="H148" s="146">
        <v>40</v>
      </c>
      <c r="I148" s="146">
        <v>0</v>
      </c>
      <c r="J148" s="146">
        <v>0</v>
      </c>
      <c r="K148" s="146">
        <v>0</v>
      </c>
      <c r="L148" s="146">
        <v>0</v>
      </c>
      <c r="M148" s="39"/>
      <c r="N148" s="123"/>
    </row>
    <row r="149" spans="1:14" ht="14.25" thickBot="1">
      <c r="A149" s="245"/>
      <c r="B149" s="19" t="s">
        <v>31</v>
      </c>
      <c r="C149" s="20">
        <f t="shared" ref="C149:L149" si="33">C137+C139+C140+C141+C142+C143+C144+C145</f>
        <v>35.9</v>
      </c>
      <c r="D149" s="20">
        <f t="shared" si="33"/>
        <v>215.5</v>
      </c>
      <c r="E149" s="20">
        <f t="shared" si="33"/>
        <v>264.28700000000003</v>
      </c>
      <c r="F149" s="20">
        <f t="shared" ref="F149:F155" si="34">(D149-E149)/E149*100</f>
        <v>-18.459856141240405</v>
      </c>
      <c r="G149" s="20">
        <f t="shared" si="33"/>
        <v>1480</v>
      </c>
      <c r="H149" s="20">
        <f t="shared" si="33"/>
        <v>179332.99</v>
      </c>
      <c r="I149" s="20">
        <f t="shared" si="33"/>
        <v>399</v>
      </c>
      <c r="J149" s="20">
        <f t="shared" si="33"/>
        <v>13.62</v>
      </c>
      <c r="K149" s="20">
        <f t="shared" si="33"/>
        <v>84.26</v>
      </c>
      <c r="L149" s="20">
        <f t="shared" si="33"/>
        <v>20.72</v>
      </c>
      <c r="M149" s="20">
        <f>(K149-L149)/L149*100</f>
        <v>306.66023166023166</v>
      </c>
      <c r="N149" s="124">
        <f>D149/D214*100</f>
        <v>0.9398231757836738</v>
      </c>
    </row>
    <row r="150" spans="1:14" ht="15" thickTop="1" thickBot="1">
      <c r="A150" s="244" t="s">
        <v>67</v>
      </c>
      <c r="B150" s="173" t="s">
        <v>19</v>
      </c>
      <c r="C150" s="39">
        <v>33.750653999999997</v>
      </c>
      <c r="D150" s="40">
        <v>261.527601</v>
      </c>
      <c r="E150" s="40">
        <v>373.53521999999998</v>
      </c>
      <c r="F150" s="40">
        <f t="shared" si="34"/>
        <v>-29.985825433007356</v>
      </c>
      <c r="G150" s="39">
        <v>1932</v>
      </c>
      <c r="H150" s="39">
        <v>172855.89650800001</v>
      </c>
      <c r="I150" s="39">
        <v>326</v>
      </c>
      <c r="J150" s="39">
        <v>-534.103162</v>
      </c>
      <c r="K150" s="39">
        <v>309.77431200000001</v>
      </c>
      <c r="L150" s="39">
        <v>300.18219699999997</v>
      </c>
      <c r="M150" s="40">
        <f>(K150-L150)/L150*100</f>
        <v>3.195431006856158</v>
      </c>
      <c r="N150" s="127">
        <f t="shared" ref="N150:N155" si="35">D150/D202*100</f>
        <v>2.0691635979233776</v>
      </c>
    </row>
    <row r="151" spans="1:14" ht="14.25" thickBot="1">
      <c r="A151" s="244"/>
      <c r="B151" s="173" t="s">
        <v>20</v>
      </c>
      <c r="C151" s="39">
        <v>7.9365829999999997</v>
      </c>
      <c r="D151" s="40">
        <v>68.230553</v>
      </c>
      <c r="E151" s="39">
        <v>90.016914</v>
      </c>
      <c r="F151" s="40">
        <f t="shared" si="34"/>
        <v>-24.202519317647347</v>
      </c>
      <c r="G151" s="39">
        <v>781</v>
      </c>
      <c r="H151" s="39">
        <v>15620</v>
      </c>
      <c r="I151" s="39">
        <v>145</v>
      </c>
      <c r="J151" s="39">
        <v>-188.28515999999999</v>
      </c>
      <c r="K151" s="39">
        <v>101.09284</v>
      </c>
      <c r="L151" s="39">
        <v>118.232345</v>
      </c>
      <c r="M151" s="39">
        <f>(K151-L151)/L151*100</f>
        <v>-14.496460338327891</v>
      </c>
      <c r="N151" s="123">
        <f t="shared" si="35"/>
        <v>2.4421934961205412</v>
      </c>
    </row>
    <row r="152" spans="1:14" ht="14.25" thickBot="1">
      <c r="A152" s="244"/>
      <c r="B152" s="173" t="s">
        <v>21</v>
      </c>
      <c r="C152" s="39">
        <v>10.049042999999999</v>
      </c>
      <c r="D152" s="40">
        <v>16.203831999999998</v>
      </c>
      <c r="E152" s="39">
        <v>18.474851000000001</v>
      </c>
      <c r="F152" s="40">
        <f t="shared" si="34"/>
        <v>-12.292488854172639</v>
      </c>
      <c r="G152" s="39">
        <v>7</v>
      </c>
      <c r="H152" s="39">
        <v>16939.166984</v>
      </c>
      <c r="I152" s="39">
        <v>2</v>
      </c>
      <c r="J152" s="39">
        <v>-14.172700000000001</v>
      </c>
      <c r="K152" s="39">
        <v>9.6777870000000004</v>
      </c>
      <c r="L152" s="39">
        <v>303.89369199999999</v>
      </c>
      <c r="M152" s="39"/>
      <c r="N152" s="123">
        <f t="shared" si="35"/>
        <v>2.2562102447950281</v>
      </c>
    </row>
    <row r="153" spans="1:14" ht="14.25" thickBot="1">
      <c r="A153" s="244"/>
      <c r="B153" s="173" t="s">
        <v>22</v>
      </c>
      <c r="C153" s="39">
        <v>0</v>
      </c>
      <c r="D153" s="40">
        <v>14.952736</v>
      </c>
      <c r="E153" s="39">
        <v>1.3402860000000001</v>
      </c>
      <c r="F153" s="40">
        <f t="shared" si="34"/>
        <v>1015.637707175931</v>
      </c>
      <c r="G153" s="39">
        <v>33</v>
      </c>
      <c r="H153" s="39">
        <v>198946.7</v>
      </c>
      <c r="I153" s="39">
        <v>3</v>
      </c>
      <c r="J153" s="39">
        <v>-3.0468000000000002</v>
      </c>
      <c r="K153" s="39">
        <v>0.24299999999999999</v>
      </c>
      <c r="L153" s="39">
        <v>0</v>
      </c>
      <c r="M153" s="39" t="e">
        <f>(K153-L153)/L153*100</f>
        <v>#DIV/0!</v>
      </c>
      <c r="N153" s="123">
        <f t="shared" si="35"/>
        <v>7.3096436179067972</v>
      </c>
    </row>
    <row r="154" spans="1:14" ht="14.25" thickBot="1">
      <c r="A154" s="244"/>
      <c r="B154" s="173" t="s">
        <v>23</v>
      </c>
      <c r="C154" s="39">
        <v>0</v>
      </c>
      <c r="D154" s="40">
        <v>2.2075429999999998</v>
      </c>
      <c r="E154" s="39">
        <v>0</v>
      </c>
      <c r="F154" s="40" t="e">
        <f t="shared" si="34"/>
        <v>#DIV/0!</v>
      </c>
      <c r="G154" s="39">
        <v>13</v>
      </c>
      <c r="H154" s="39">
        <v>520</v>
      </c>
      <c r="I154" s="39">
        <v>0</v>
      </c>
      <c r="J154" s="39">
        <v>0</v>
      </c>
      <c r="K154" s="39">
        <v>0</v>
      </c>
      <c r="L154" s="39">
        <v>0</v>
      </c>
      <c r="M154" s="39"/>
      <c r="N154" s="123">
        <f t="shared" si="35"/>
        <v>3.5728014229685106</v>
      </c>
    </row>
    <row r="155" spans="1:14" ht="14.25" thickBot="1">
      <c r="A155" s="244"/>
      <c r="B155" s="173" t="s">
        <v>24</v>
      </c>
      <c r="C155" s="39">
        <v>1.264151</v>
      </c>
      <c r="D155" s="40">
        <v>16.852429999999998</v>
      </c>
      <c r="E155" s="39">
        <v>16.004059999999999</v>
      </c>
      <c r="F155" s="40">
        <f t="shared" si="34"/>
        <v>5.3009673795274406</v>
      </c>
      <c r="G155" s="39">
        <v>33</v>
      </c>
      <c r="H155" s="39">
        <v>89382.02</v>
      </c>
      <c r="I155" s="39">
        <v>16</v>
      </c>
      <c r="J155" s="39">
        <v>-19.777425999999998</v>
      </c>
      <c r="K155" s="39">
        <v>2.9278200000000001</v>
      </c>
      <c r="L155" s="39">
        <v>0</v>
      </c>
      <c r="M155" s="39"/>
      <c r="N155" s="123">
        <f t="shared" si="35"/>
        <v>0.77464320886487237</v>
      </c>
    </row>
    <row r="156" spans="1:14" ht="14.25" thickBot="1">
      <c r="A156" s="244"/>
      <c r="B156" s="173" t="s">
        <v>25</v>
      </c>
      <c r="C156" s="39">
        <v>0</v>
      </c>
      <c r="D156" s="40">
        <v>0</v>
      </c>
      <c r="E156" s="41">
        <v>0</v>
      </c>
      <c r="F156" s="40"/>
      <c r="G156" s="39">
        <v>0</v>
      </c>
      <c r="H156" s="39">
        <v>0</v>
      </c>
      <c r="I156" s="39">
        <v>0</v>
      </c>
      <c r="J156" s="39">
        <v>0</v>
      </c>
      <c r="K156" s="39">
        <v>0</v>
      </c>
      <c r="L156" s="39">
        <v>0</v>
      </c>
      <c r="M156" s="39"/>
      <c r="N156" s="123"/>
    </row>
    <row r="157" spans="1:14" ht="14.25" thickBot="1">
      <c r="A157" s="244"/>
      <c r="B157" s="173" t="s">
        <v>26</v>
      </c>
      <c r="C157" s="39">
        <v>4.2500859999999996</v>
      </c>
      <c r="D157" s="40">
        <v>27.074165000000001</v>
      </c>
      <c r="E157" s="39">
        <v>59.285524000000002</v>
      </c>
      <c r="F157" s="40">
        <f>(D157-E157)/E157*100</f>
        <v>-54.332587159050838</v>
      </c>
      <c r="G157" s="39">
        <v>662</v>
      </c>
      <c r="H157" s="39">
        <v>230181.38</v>
      </c>
      <c r="I157" s="39">
        <v>28</v>
      </c>
      <c r="J157" s="39">
        <v>-100.163032</v>
      </c>
      <c r="K157" s="39">
        <v>14.046500999999999</v>
      </c>
      <c r="L157" s="39">
        <v>9.8130810000000004</v>
      </c>
      <c r="M157" s="39">
        <f>(K157-L157)/L157*100</f>
        <v>43.140579396012306</v>
      </c>
      <c r="N157" s="123">
        <f>D157/D209*100</f>
        <v>1.6285597144039772</v>
      </c>
    </row>
    <row r="158" spans="1:14" ht="14.25" thickBot="1">
      <c r="A158" s="244"/>
      <c r="B158" s="173" t="s">
        <v>27</v>
      </c>
      <c r="C158" s="39">
        <v>361.31183099999998</v>
      </c>
      <c r="D158" s="40">
        <v>361.31183099999998</v>
      </c>
      <c r="E158" s="39">
        <v>0</v>
      </c>
      <c r="F158" s="40" t="e">
        <f>(D158-E158)/E158*100</f>
        <v>#DIV/0!</v>
      </c>
      <c r="G158" s="39">
        <v>0</v>
      </c>
      <c r="H158" s="39">
        <v>0</v>
      </c>
      <c r="I158" s="39">
        <v>0</v>
      </c>
      <c r="J158" s="39">
        <v>0</v>
      </c>
      <c r="K158" s="39">
        <v>0</v>
      </c>
      <c r="L158" s="39">
        <v>0</v>
      </c>
      <c r="M158" s="39"/>
      <c r="N158" s="123">
        <f>D158/D210*100</f>
        <v>52.375638097902034</v>
      </c>
    </row>
    <row r="159" spans="1:14" ht="14.25" thickBot="1">
      <c r="A159" s="244"/>
      <c r="B159" s="18" t="s">
        <v>28</v>
      </c>
      <c r="C159" s="39">
        <v>0</v>
      </c>
      <c r="D159" s="40">
        <v>0</v>
      </c>
      <c r="E159" s="42">
        <v>0</v>
      </c>
      <c r="F159" s="40"/>
      <c r="G159" s="39">
        <v>0</v>
      </c>
      <c r="H159" s="39">
        <v>0</v>
      </c>
      <c r="I159" s="39">
        <v>0</v>
      </c>
      <c r="J159" s="39">
        <v>0</v>
      </c>
      <c r="K159" s="39">
        <v>0</v>
      </c>
      <c r="L159" s="39">
        <v>0</v>
      </c>
      <c r="M159" s="39"/>
      <c r="N159" s="123"/>
    </row>
    <row r="160" spans="1:14" ht="14.25" thickBot="1">
      <c r="A160" s="244"/>
      <c r="B160" s="18" t="s">
        <v>29</v>
      </c>
      <c r="C160" s="39">
        <v>0</v>
      </c>
      <c r="D160" s="40">
        <v>0</v>
      </c>
      <c r="E160" s="42">
        <v>0</v>
      </c>
      <c r="F160" s="40"/>
      <c r="G160" s="39">
        <v>0</v>
      </c>
      <c r="H160" s="39">
        <v>0</v>
      </c>
      <c r="I160" s="39">
        <v>0</v>
      </c>
      <c r="J160" s="39">
        <v>0</v>
      </c>
      <c r="K160" s="39">
        <v>0</v>
      </c>
      <c r="L160" s="42">
        <v>0</v>
      </c>
      <c r="M160" s="39"/>
      <c r="N160" s="123"/>
    </row>
    <row r="161" spans="1:14" ht="14.25" thickBot="1">
      <c r="A161" s="244"/>
      <c r="B161" s="18" t="s">
        <v>30</v>
      </c>
      <c r="C161" s="39">
        <v>361.31183099999998</v>
      </c>
      <c r="D161" s="40">
        <v>361.31183099999998</v>
      </c>
      <c r="E161" s="42">
        <v>0</v>
      </c>
      <c r="F161" s="40"/>
      <c r="G161" s="39">
        <v>0</v>
      </c>
      <c r="H161" s="39">
        <v>0</v>
      </c>
      <c r="I161" s="39">
        <v>0</v>
      </c>
      <c r="J161" s="39">
        <v>0</v>
      </c>
      <c r="K161" s="39">
        <v>0</v>
      </c>
      <c r="L161" s="42">
        <v>0</v>
      </c>
      <c r="M161" s="39"/>
      <c r="N161" s="123"/>
    </row>
    <row r="162" spans="1:14" ht="14.25" thickBot="1">
      <c r="A162" s="245"/>
      <c r="B162" s="19" t="s">
        <v>31</v>
      </c>
      <c r="C162" s="20">
        <f t="shared" ref="C162:L162" si="36">C150+C152+C153+C154+C155+C156+C157+C158</f>
        <v>410.625765</v>
      </c>
      <c r="D162" s="20">
        <f t="shared" si="36"/>
        <v>700.13013799999999</v>
      </c>
      <c r="E162" s="20">
        <f t="shared" si="36"/>
        <v>468.63994099999996</v>
      </c>
      <c r="F162" s="20">
        <f t="shared" ref="F162:F168" si="37">(D162-E162)/E162*100</f>
        <v>49.396173212645579</v>
      </c>
      <c r="G162" s="20">
        <f t="shared" si="36"/>
        <v>2680</v>
      </c>
      <c r="H162" s="20">
        <f t="shared" si="36"/>
        <v>708825.16349200008</v>
      </c>
      <c r="I162" s="20">
        <f t="shared" si="36"/>
        <v>375</v>
      </c>
      <c r="J162" s="20">
        <f t="shared" si="36"/>
        <v>-671.26311999999996</v>
      </c>
      <c r="K162" s="20">
        <f t="shared" si="36"/>
        <v>336.66942</v>
      </c>
      <c r="L162" s="20">
        <f t="shared" si="36"/>
        <v>613.88896999999997</v>
      </c>
      <c r="M162" s="20">
        <f t="shared" ref="M162:M164" si="38">(K162-L162)/L162*100</f>
        <v>-45.157929780038238</v>
      </c>
      <c r="N162" s="124">
        <f>D162/D214*100</f>
        <v>3.053357446668314</v>
      </c>
    </row>
    <row r="163" spans="1:14" ht="15" thickTop="1" thickBot="1">
      <c r="A163" s="246" t="s">
        <v>43</v>
      </c>
      <c r="B163" s="22" t="s">
        <v>19</v>
      </c>
      <c r="C163" s="107">
        <v>2.71</v>
      </c>
      <c r="D163" s="107">
        <v>19.54</v>
      </c>
      <c r="E163" s="107">
        <v>153.66</v>
      </c>
      <c r="F163" s="125">
        <f t="shared" si="37"/>
        <v>-87.283613171938043</v>
      </c>
      <c r="G163" s="108">
        <v>93</v>
      </c>
      <c r="H163" s="108">
        <v>6717.86</v>
      </c>
      <c r="I163" s="108">
        <v>51</v>
      </c>
      <c r="J163" s="108">
        <v>8.7899999999999991</v>
      </c>
      <c r="K163" s="108">
        <v>324.87</v>
      </c>
      <c r="L163" s="108">
        <v>255.69</v>
      </c>
      <c r="M163" s="42">
        <f t="shared" si="38"/>
        <v>27.056200868238882</v>
      </c>
      <c r="N163" s="126">
        <f t="shared" ref="N163:N168" si="39">D163/D202*100</f>
        <v>0.1545972836091698</v>
      </c>
    </row>
    <row r="164" spans="1:14" ht="14.25" thickBot="1">
      <c r="A164" s="244"/>
      <c r="B164" s="173" t="s">
        <v>20</v>
      </c>
      <c r="C164" s="108">
        <v>0.44</v>
      </c>
      <c r="D164" s="108">
        <v>4.51</v>
      </c>
      <c r="E164" s="108">
        <v>32.51</v>
      </c>
      <c r="F164" s="40">
        <f t="shared" si="37"/>
        <v>-86.127345432174721</v>
      </c>
      <c r="G164" s="108">
        <v>38</v>
      </c>
      <c r="H164" s="108">
        <v>760</v>
      </c>
      <c r="I164" s="108">
        <v>25</v>
      </c>
      <c r="J164" s="108">
        <v>1.28</v>
      </c>
      <c r="K164" s="108">
        <v>44.83</v>
      </c>
      <c r="L164" s="108">
        <v>45.03</v>
      </c>
      <c r="M164" s="42">
        <f t="shared" si="38"/>
        <v>-0.44414834554741917</v>
      </c>
      <c r="N164" s="123">
        <f t="shared" si="39"/>
        <v>0.16142757435226471</v>
      </c>
    </row>
    <row r="165" spans="1:14" ht="14.25" thickBot="1">
      <c r="A165" s="244"/>
      <c r="B165" s="173" t="s">
        <v>21</v>
      </c>
      <c r="C165" s="108">
        <v>0</v>
      </c>
      <c r="D165" s="108">
        <v>0</v>
      </c>
      <c r="E165" s="108">
        <v>0</v>
      </c>
      <c r="F165" s="40" t="e">
        <f t="shared" si="37"/>
        <v>#DIV/0!</v>
      </c>
      <c r="G165" s="108">
        <v>0</v>
      </c>
      <c r="H165" s="108">
        <v>0</v>
      </c>
      <c r="I165" s="108">
        <v>0</v>
      </c>
      <c r="J165" s="108">
        <v>0</v>
      </c>
      <c r="K165" s="108">
        <v>0</v>
      </c>
      <c r="L165" s="108">
        <v>0</v>
      </c>
      <c r="M165" s="42"/>
      <c r="N165" s="123">
        <f t="shared" si="39"/>
        <v>0</v>
      </c>
    </row>
    <row r="166" spans="1:14" ht="14.25" thickBot="1">
      <c r="A166" s="244"/>
      <c r="B166" s="173" t="s">
        <v>22</v>
      </c>
      <c r="C166" s="108">
        <v>0.03</v>
      </c>
      <c r="D166" s="108">
        <v>0.12</v>
      </c>
      <c r="E166" s="108">
        <v>0.04</v>
      </c>
      <c r="F166" s="40">
        <f t="shared" si="37"/>
        <v>199.99999999999994</v>
      </c>
      <c r="G166" s="108">
        <v>11</v>
      </c>
      <c r="H166" s="108">
        <v>139.1</v>
      </c>
      <c r="I166" s="108">
        <v>0</v>
      </c>
      <c r="J166" s="108">
        <v>0</v>
      </c>
      <c r="K166" s="108">
        <v>0</v>
      </c>
      <c r="L166" s="108">
        <v>0</v>
      </c>
      <c r="M166" s="42"/>
      <c r="N166" s="123">
        <f t="shared" si="39"/>
        <v>5.8661988959667025E-2</v>
      </c>
    </row>
    <row r="167" spans="1:14" ht="14.25" thickBot="1">
      <c r="A167" s="244"/>
      <c r="B167" s="173" t="s">
        <v>23</v>
      </c>
      <c r="C167" s="108">
        <v>0</v>
      </c>
      <c r="D167" s="108">
        <v>0</v>
      </c>
      <c r="E167" s="108">
        <v>0</v>
      </c>
      <c r="F167" s="40" t="e">
        <f t="shared" si="37"/>
        <v>#DIV/0!</v>
      </c>
      <c r="G167" s="108">
        <v>0</v>
      </c>
      <c r="H167" s="108">
        <v>-18.239999999999998</v>
      </c>
      <c r="I167" s="108">
        <v>1</v>
      </c>
      <c r="J167" s="108">
        <v>0</v>
      </c>
      <c r="K167" s="108">
        <v>18.32</v>
      </c>
      <c r="L167" s="108">
        <v>0</v>
      </c>
      <c r="M167" s="42" t="e">
        <f>(K167-L167)/L167*100</f>
        <v>#DIV/0!</v>
      </c>
      <c r="N167" s="123">
        <f t="shared" si="39"/>
        <v>0</v>
      </c>
    </row>
    <row r="168" spans="1:14" ht="14.25" thickBot="1">
      <c r="A168" s="244"/>
      <c r="B168" s="173" t="s">
        <v>24</v>
      </c>
      <c r="C168" s="108">
        <v>0.05</v>
      </c>
      <c r="D168" s="108">
        <v>12.14</v>
      </c>
      <c r="E168" s="108">
        <v>6.56</v>
      </c>
      <c r="F168" s="40">
        <f t="shared" si="37"/>
        <v>85.060975609756113</v>
      </c>
      <c r="G168" s="108">
        <v>8</v>
      </c>
      <c r="H168" s="108">
        <v>12721</v>
      </c>
      <c r="I168" s="108">
        <v>2</v>
      </c>
      <c r="J168" s="108">
        <v>0</v>
      </c>
      <c r="K168" s="108">
        <v>0.16</v>
      </c>
      <c r="L168" s="108">
        <v>5.61</v>
      </c>
      <c r="M168" s="42"/>
      <c r="N168" s="123">
        <f t="shared" si="39"/>
        <v>0.5580304179052844</v>
      </c>
    </row>
    <row r="169" spans="1:14" ht="14.25" thickBot="1">
      <c r="A169" s="244"/>
      <c r="B169" s="173" t="s">
        <v>25</v>
      </c>
      <c r="C169" s="108">
        <v>0</v>
      </c>
      <c r="D169" s="108">
        <v>33.619999999999997</v>
      </c>
      <c r="E169" s="108">
        <v>0</v>
      </c>
      <c r="F169" s="40"/>
      <c r="G169" s="108">
        <v>5</v>
      </c>
      <c r="H169" s="108">
        <v>336.2</v>
      </c>
      <c r="I169" s="108">
        <v>0</v>
      </c>
      <c r="J169" s="108">
        <v>0</v>
      </c>
      <c r="K169" s="108">
        <v>0</v>
      </c>
      <c r="L169" s="108">
        <v>0</v>
      </c>
      <c r="M169" s="42"/>
      <c r="N169" s="123"/>
    </row>
    <row r="170" spans="1:14" ht="14.25" thickBot="1">
      <c r="A170" s="244"/>
      <c r="B170" s="173" t="s">
        <v>26</v>
      </c>
      <c r="C170" s="108">
        <v>0</v>
      </c>
      <c r="D170" s="108">
        <v>0.1</v>
      </c>
      <c r="E170" s="108">
        <v>0.63</v>
      </c>
      <c r="F170" s="40">
        <f>(D170-E170)/E170*100</f>
        <v>-84.126984126984127</v>
      </c>
      <c r="G170" s="108">
        <v>12</v>
      </c>
      <c r="H170" s="108">
        <v>510.84</v>
      </c>
      <c r="I170" s="108">
        <v>1</v>
      </c>
      <c r="J170" s="108">
        <v>0.13</v>
      </c>
      <c r="K170" s="108">
        <v>0.13</v>
      </c>
      <c r="L170" s="108">
        <v>0.18</v>
      </c>
      <c r="M170" s="42">
        <f>(K170-L170)/L170*100</f>
        <v>-27.777777777777775</v>
      </c>
      <c r="N170" s="123">
        <f>D170/D209*100</f>
        <v>6.0151798380632506E-3</v>
      </c>
    </row>
    <row r="171" spans="1:14" ht="14.25" thickBot="1">
      <c r="A171" s="244"/>
      <c r="B171" s="173" t="s">
        <v>27</v>
      </c>
      <c r="C171" s="111">
        <v>0</v>
      </c>
      <c r="D171" s="111">
        <v>0</v>
      </c>
      <c r="E171" s="111">
        <v>0.13</v>
      </c>
      <c r="F171" s="40">
        <f>(D171-E171)/E171*100</f>
        <v>-100</v>
      </c>
      <c r="G171" s="111">
        <v>0</v>
      </c>
      <c r="H171" s="111">
        <v>0</v>
      </c>
      <c r="I171" s="111">
        <v>0</v>
      </c>
      <c r="J171" s="111">
        <v>0</v>
      </c>
      <c r="K171" s="111">
        <v>0</v>
      </c>
      <c r="L171" s="111">
        <v>0</v>
      </c>
      <c r="M171" s="39"/>
      <c r="N171" s="123">
        <f>D171/D210*100</f>
        <v>0</v>
      </c>
    </row>
    <row r="172" spans="1:14" ht="14.25" thickBot="1">
      <c r="A172" s="244"/>
      <c r="B172" s="18" t="s">
        <v>28</v>
      </c>
      <c r="C172" s="111"/>
      <c r="D172" s="111"/>
      <c r="E172" s="111"/>
      <c r="F172" s="40"/>
      <c r="G172" s="28"/>
      <c r="H172" s="28"/>
      <c r="I172" s="28"/>
      <c r="J172" s="28"/>
      <c r="K172" s="28"/>
      <c r="L172" s="28"/>
      <c r="M172" s="39"/>
      <c r="N172" s="123"/>
    </row>
    <row r="173" spans="1:14" ht="14.25" thickBot="1">
      <c r="A173" s="244"/>
      <c r="B173" s="18" t="s">
        <v>29</v>
      </c>
      <c r="C173" s="39"/>
      <c r="D173" s="39"/>
      <c r="E173" s="39"/>
      <c r="F173" s="40"/>
      <c r="G173" s="39"/>
      <c r="H173" s="39"/>
      <c r="I173" s="39"/>
      <c r="J173" s="39"/>
      <c r="K173" s="39"/>
      <c r="L173" s="39"/>
      <c r="M173" s="39"/>
      <c r="N173" s="123"/>
    </row>
    <row r="174" spans="1:14" ht="14.25" thickBot="1">
      <c r="A174" s="244"/>
      <c r="B174" s="18" t="s">
        <v>30</v>
      </c>
      <c r="C174" s="39"/>
      <c r="D174" s="39"/>
      <c r="E174" s="39"/>
      <c r="F174" s="40"/>
      <c r="G174" s="39"/>
      <c r="H174" s="39"/>
      <c r="I174" s="39"/>
      <c r="J174" s="39"/>
      <c r="K174" s="39"/>
      <c r="L174" s="39"/>
      <c r="M174" s="39"/>
      <c r="N174" s="123"/>
    </row>
    <row r="175" spans="1:14" ht="14.25" thickBot="1">
      <c r="A175" s="245"/>
      <c r="B175" s="19" t="s">
        <v>31</v>
      </c>
      <c r="C175" s="20">
        <f t="shared" ref="C175:L175" si="40">C163+C165+C166+C167+C168+C169+C170+C171</f>
        <v>2.7899999999999996</v>
      </c>
      <c r="D175" s="20">
        <f t="shared" si="40"/>
        <v>65.52</v>
      </c>
      <c r="E175" s="20">
        <f t="shared" si="40"/>
        <v>161.01999999999998</v>
      </c>
      <c r="F175" s="20">
        <f>(D175-E175)/E175*100</f>
        <v>-59.309402558688362</v>
      </c>
      <c r="G175" s="20">
        <f t="shared" si="40"/>
        <v>129</v>
      </c>
      <c r="H175" s="20">
        <f t="shared" si="40"/>
        <v>20406.760000000002</v>
      </c>
      <c r="I175" s="20">
        <f t="shared" si="40"/>
        <v>55</v>
      </c>
      <c r="J175" s="20">
        <f t="shared" si="40"/>
        <v>8.92</v>
      </c>
      <c r="K175" s="20">
        <f t="shared" si="40"/>
        <v>343.48</v>
      </c>
      <c r="L175" s="20">
        <f t="shared" si="40"/>
        <v>261.48</v>
      </c>
      <c r="M175" s="20">
        <f t="shared" ref="M175:M178" si="41">(K175-L175)/L175*100</f>
        <v>31.359951047881289</v>
      </c>
      <c r="N175" s="124">
        <f>D175/D214*100</f>
        <v>0.28574113446564409</v>
      </c>
    </row>
    <row r="176" spans="1:14" ht="15" thickTop="1" thickBot="1">
      <c r="A176" s="244" t="s">
        <v>44</v>
      </c>
      <c r="B176" s="173" t="s">
        <v>19</v>
      </c>
      <c r="C176" s="42">
        <v>1.69</v>
      </c>
      <c r="D176" s="42">
        <v>14.05</v>
      </c>
      <c r="E176" s="42">
        <v>24.7</v>
      </c>
      <c r="F176" s="40">
        <f>(D176-E176)/E176*100</f>
        <v>-43.117408906882588</v>
      </c>
      <c r="G176" s="42">
        <v>82</v>
      </c>
      <c r="H176" s="42">
        <v>5319.2</v>
      </c>
      <c r="I176" s="42">
        <v>6</v>
      </c>
      <c r="J176" s="42">
        <v>0.33</v>
      </c>
      <c r="K176" s="42">
        <v>0.68</v>
      </c>
      <c r="L176" s="42">
        <v>11.57</v>
      </c>
      <c r="M176" s="39">
        <f t="shared" si="41"/>
        <v>-94.122731201382891</v>
      </c>
      <c r="N176" s="123">
        <f>D176/D202*100</f>
        <v>0.11116130167394248</v>
      </c>
    </row>
    <row r="177" spans="1:14" ht="14.25" thickBot="1">
      <c r="A177" s="244"/>
      <c r="B177" s="173" t="s">
        <v>20</v>
      </c>
      <c r="C177" s="42">
        <v>0.48</v>
      </c>
      <c r="D177" s="42">
        <v>3.5</v>
      </c>
      <c r="E177" s="42">
        <v>6.97</v>
      </c>
      <c r="F177" s="40">
        <f>(D177-E177)/E177*100</f>
        <v>-49.784791965566711</v>
      </c>
      <c r="G177" s="42">
        <v>42</v>
      </c>
      <c r="H177" s="42">
        <v>840</v>
      </c>
      <c r="I177" s="42">
        <v>3</v>
      </c>
      <c r="J177" s="42">
        <v>0.21</v>
      </c>
      <c r="K177" s="42">
        <v>0.36</v>
      </c>
      <c r="L177" s="42">
        <v>6.06</v>
      </c>
      <c r="M177" s="39">
        <f t="shared" si="41"/>
        <v>-94.059405940594047</v>
      </c>
      <c r="N177" s="123">
        <f>D177/D203*100</f>
        <v>0.12527638807825422</v>
      </c>
    </row>
    <row r="178" spans="1:14" ht="14.25" thickBot="1">
      <c r="A178" s="244"/>
      <c r="B178" s="173" t="s">
        <v>21</v>
      </c>
      <c r="C178" s="42">
        <v>14.92</v>
      </c>
      <c r="D178" s="42">
        <v>14.92</v>
      </c>
      <c r="E178" s="42">
        <v>22.37</v>
      </c>
      <c r="F178" s="40">
        <f>(D178-E178)/E178*100</f>
        <v>-33.303531515422449</v>
      </c>
      <c r="G178" s="42">
        <v>8</v>
      </c>
      <c r="H178" s="42">
        <v>27724</v>
      </c>
      <c r="I178" s="42"/>
      <c r="J178" s="42"/>
      <c r="K178" s="42"/>
      <c r="L178" s="42">
        <v>0.85</v>
      </c>
      <c r="M178" s="39">
        <f t="shared" si="41"/>
        <v>-100</v>
      </c>
      <c r="N178" s="123">
        <f>D178/D204*100</f>
        <v>2.0774503742288752</v>
      </c>
    </row>
    <row r="179" spans="1:14" ht="14.25" thickBot="1">
      <c r="A179" s="244"/>
      <c r="B179" s="173" t="s">
        <v>22</v>
      </c>
      <c r="C179" s="42"/>
      <c r="D179" s="42"/>
      <c r="E179" s="42">
        <v>3.7999999999999999E-2</v>
      </c>
      <c r="F179" s="40">
        <f>(D179-E179)/E179*100</f>
        <v>-100</v>
      </c>
      <c r="G179" s="42"/>
      <c r="H179" s="42"/>
      <c r="I179" s="42"/>
      <c r="J179" s="42"/>
      <c r="K179" s="42"/>
      <c r="L179" s="42"/>
      <c r="M179" s="39"/>
      <c r="N179" s="123">
        <f>D179/D205*100</f>
        <v>0</v>
      </c>
    </row>
    <row r="180" spans="1:14" ht="14.25" thickBot="1">
      <c r="A180" s="244"/>
      <c r="B180" s="173" t="s">
        <v>23</v>
      </c>
      <c r="C180" s="42"/>
      <c r="D180" s="42"/>
      <c r="E180" s="42"/>
      <c r="F180" s="40"/>
      <c r="G180" s="42"/>
      <c r="H180" s="42"/>
      <c r="I180" s="42"/>
      <c r="J180" s="42"/>
      <c r="K180" s="42"/>
      <c r="L180" s="42"/>
      <c r="M180" s="39"/>
      <c r="N180" s="123"/>
    </row>
    <row r="181" spans="1:14" ht="14.25" thickBot="1">
      <c r="A181" s="244"/>
      <c r="B181" s="173" t="s">
        <v>24</v>
      </c>
      <c r="C181" s="42">
        <v>9.31</v>
      </c>
      <c r="D181" s="42">
        <v>217.48</v>
      </c>
      <c r="E181" s="42">
        <v>177</v>
      </c>
      <c r="F181" s="40">
        <f>(D181-E181)/E181*100</f>
        <v>22.870056497175135</v>
      </c>
      <c r="G181" s="42">
        <v>1001</v>
      </c>
      <c r="H181" s="42">
        <v>44862</v>
      </c>
      <c r="I181" s="42">
        <v>55</v>
      </c>
      <c r="J181" s="42">
        <v>3.72</v>
      </c>
      <c r="K181" s="42">
        <v>59.31</v>
      </c>
      <c r="L181" s="42">
        <v>0.38</v>
      </c>
      <c r="M181" s="39">
        <f>(K181-L181)/L181*100</f>
        <v>15507.894736842103</v>
      </c>
      <c r="N181" s="123">
        <f>D181/D207*100</f>
        <v>9.9967426100528201</v>
      </c>
    </row>
    <row r="182" spans="1:14" ht="14.25" thickBot="1">
      <c r="A182" s="244"/>
      <c r="B182" s="173" t="s">
        <v>25</v>
      </c>
      <c r="C182" s="42">
        <v>813.3</v>
      </c>
      <c r="D182" s="42">
        <v>901.7</v>
      </c>
      <c r="E182" s="42">
        <v>1889.5</v>
      </c>
      <c r="F182" s="40">
        <f>(D182-E182)/E182*100</f>
        <v>-52.27838052394813</v>
      </c>
      <c r="G182" s="42">
        <v>273</v>
      </c>
      <c r="H182" s="42">
        <v>18532</v>
      </c>
      <c r="I182" s="42">
        <v>1007</v>
      </c>
      <c r="J182" s="42">
        <v>16.829999999999998</v>
      </c>
      <c r="K182" s="42">
        <v>99.8</v>
      </c>
      <c r="L182" s="42">
        <v>71.349999999999994</v>
      </c>
      <c r="M182" s="39">
        <f>(K182-L182)/L182*100</f>
        <v>39.873861247372119</v>
      </c>
      <c r="N182" s="123">
        <f>D182/D208*100</f>
        <v>18.871119383569162</v>
      </c>
    </row>
    <row r="183" spans="1:14" ht="14.25" thickBot="1">
      <c r="A183" s="244"/>
      <c r="B183" s="173" t="s">
        <v>26</v>
      </c>
      <c r="C183" s="42"/>
      <c r="D183" s="42">
        <v>7.7</v>
      </c>
      <c r="E183" s="42">
        <v>4.9400000000000004</v>
      </c>
      <c r="F183" s="40">
        <f>(D183-E183)/E183*100</f>
        <v>55.87044534412955</v>
      </c>
      <c r="G183" s="42">
        <v>8</v>
      </c>
      <c r="H183" s="42">
        <v>12166.38</v>
      </c>
      <c r="I183" s="42"/>
      <c r="J183" s="42"/>
      <c r="K183" s="42"/>
      <c r="L183" s="42"/>
      <c r="M183" s="39"/>
      <c r="N183" s="123">
        <f>D183/D209*100</f>
        <v>0.46316884753087029</v>
      </c>
    </row>
    <row r="184" spans="1:14" ht="14.25" thickBot="1">
      <c r="A184" s="244"/>
      <c r="B184" s="173" t="s">
        <v>27</v>
      </c>
      <c r="C184" s="42"/>
      <c r="D184" s="42">
        <v>0.46</v>
      </c>
      <c r="E184" s="42"/>
      <c r="F184" s="39"/>
      <c r="G184" s="42">
        <v>2</v>
      </c>
      <c r="H184" s="42">
        <v>13.97</v>
      </c>
      <c r="I184" s="42"/>
      <c r="J184" s="42"/>
      <c r="K184" s="42"/>
      <c r="L184" s="42"/>
      <c r="M184" s="39"/>
      <c r="N184" s="123"/>
    </row>
    <row r="185" spans="1:14" ht="14.25" thickBot="1">
      <c r="A185" s="244"/>
      <c r="B185" s="18" t="s">
        <v>28</v>
      </c>
      <c r="C185" s="42"/>
      <c r="D185" s="42"/>
      <c r="E185" s="42"/>
      <c r="F185" s="39"/>
      <c r="G185" s="42"/>
      <c r="H185" s="42"/>
      <c r="I185" s="42"/>
      <c r="J185" s="42"/>
      <c r="K185" s="42"/>
      <c r="L185" s="42"/>
      <c r="M185" s="39"/>
      <c r="N185" s="123"/>
    </row>
    <row r="186" spans="1:14" ht="14.25" thickBot="1">
      <c r="A186" s="244"/>
      <c r="B186" s="18" t="s">
        <v>29</v>
      </c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123"/>
    </row>
    <row r="187" spans="1:14" ht="14.25" thickBot="1">
      <c r="A187" s="244"/>
      <c r="B187" s="18" t="s">
        <v>30</v>
      </c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123"/>
    </row>
    <row r="188" spans="1:14" ht="14.25" thickBot="1">
      <c r="A188" s="245"/>
      <c r="B188" s="19" t="s">
        <v>31</v>
      </c>
      <c r="C188" s="20">
        <f t="shared" ref="C188:L188" si="42">C176+C178+C179+C180+C181+C182+C183+C184</f>
        <v>839.21999999999991</v>
      </c>
      <c r="D188" s="20">
        <f t="shared" si="42"/>
        <v>1156.3100000000002</v>
      </c>
      <c r="E188" s="20">
        <f t="shared" si="42"/>
        <v>2118.5480000000002</v>
      </c>
      <c r="F188" s="20">
        <f>(D188-E188)/E188*100</f>
        <v>-45.419693110564403</v>
      </c>
      <c r="G188" s="20">
        <f t="shared" si="42"/>
        <v>1374</v>
      </c>
      <c r="H188" s="20">
        <f t="shared" si="42"/>
        <v>108617.55</v>
      </c>
      <c r="I188" s="20">
        <f t="shared" si="42"/>
        <v>1068</v>
      </c>
      <c r="J188" s="20">
        <f t="shared" si="42"/>
        <v>20.88</v>
      </c>
      <c r="K188" s="20">
        <f t="shared" si="42"/>
        <v>159.79</v>
      </c>
      <c r="L188" s="20">
        <f t="shared" si="42"/>
        <v>84.149999999999991</v>
      </c>
      <c r="M188" s="20">
        <f>(K188-L188)/L188*100</f>
        <v>89.887106357694606</v>
      </c>
      <c r="N188" s="124">
        <f>D188/D214*100</f>
        <v>5.0428164101643613</v>
      </c>
    </row>
    <row r="189" spans="1:14" ht="14.25" thickTop="1">
      <c r="A189" s="256" t="s">
        <v>47</v>
      </c>
      <c r="B189" s="173" t="s">
        <v>19</v>
      </c>
      <c r="C189" s="84">
        <v>16.29</v>
      </c>
      <c r="D189" s="84">
        <v>98.67</v>
      </c>
      <c r="E189" s="84">
        <v>186.35</v>
      </c>
      <c r="F189" s="42">
        <f>(D189-E189)/E189*100</f>
        <v>-47.051247652267236</v>
      </c>
      <c r="G189" s="85">
        <v>724</v>
      </c>
      <c r="H189" s="85">
        <v>87866.36</v>
      </c>
      <c r="I189" s="85">
        <v>145</v>
      </c>
      <c r="J189" s="85">
        <v>13.21</v>
      </c>
      <c r="K189" s="85">
        <v>47.59</v>
      </c>
      <c r="L189" s="85">
        <v>63.45</v>
      </c>
      <c r="M189" s="42">
        <f>(K189-L189)/L189*100</f>
        <v>-24.996059889676907</v>
      </c>
      <c r="N189" s="128">
        <f>D189/D202*100</f>
        <v>0.78066089937138106</v>
      </c>
    </row>
    <row r="190" spans="1:14">
      <c r="A190" s="257"/>
      <c r="B190" s="173" t="s">
        <v>20</v>
      </c>
      <c r="C190" s="85">
        <v>0</v>
      </c>
      <c r="D190" s="85">
        <v>3.79</v>
      </c>
      <c r="E190" s="85">
        <v>15.21</v>
      </c>
      <c r="F190" s="39">
        <f>(D190-E190)/E190*100</f>
        <v>-75.082182774490462</v>
      </c>
      <c r="G190" s="85">
        <v>35</v>
      </c>
      <c r="H190" s="85">
        <v>700</v>
      </c>
      <c r="I190" s="85">
        <v>7</v>
      </c>
      <c r="J190" s="85">
        <v>2.17</v>
      </c>
      <c r="K190" s="85">
        <v>4.08</v>
      </c>
      <c r="L190" s="85">
        <v>16.52</v>
      </c>
      <c r="M190" s="39">
        <f>(K190-L190)/L190*100</f>
        <v>-75.302663438256658</v>
      </c>
      <c r="N190" s="128">
        <f>D190/D203*100</f>
        <v>0.13565643166188099</v>
      </c>
    </row>
    <row r="191" spans="1:14">
      <c r="A191" s="257"/>
      <c r="B191" s="173" t="s">
        <v>21</v>
      </c>
      <c r="C191" s="85">
        <v>4.1900000000000004</v>
      </c>
      <c r="D191" s="85">
        <v>4.1900000000000004</v>
      </c>
      <c r="E191" s="85"/>
      <c r="F191" s="39"/>
      <c r="G191" s="85">
        <v>1</v>
      </c>
      <c r="H191" s="85">
        <v>14088.78</v>
      </c>
      <c r="I191" s="85"/>
      <c r="J191" s="85"/>
      <c r="K191" s="85"/>
      <c r="L191" s="85"/>
      <c r="M191" s="39"/>
      <c r="N191" s="128"/>
    </row>
    <row r="192" spans="1:14">
      <c r="A192" s="257"/>
      <c r="B192" s="173" t="s">
        <v>22</v>
      </c>
      <c r="C192" s="85"/>
      <c r="D192" s="85"/>
      <c r="E192" s="85"/>
      <c r="F192" s="39"/>
      <c r="G192" s="85"/>
      <c r="H192" s="85"/>
      <c r="I192" s="85"/>
      <c r="J192" s="85"/>
      <c r="K192" s="85"/>
      <c r="L192" s="85"/>
      <c r="M192" s="39"/>
      <c r="N192" s="128"/>
    </row>
    <row r="193" spans="1:14">
      <c r="A193" s="257"/>
      <c r="B193" s="173" t="s">
        <v>23</v>
      </c>
      <c r="C193" s="85"/>
      <c r="D193" s="85"/>
      <c r="E193" s="85"/>
      <c r="F193" s="39"/>
      <c r="G193" s="85"/>
      <c r="H193" s="85"/>
      <c r="I193" s="85"/>
      <c r="J193" s="85"/>
      <c r="K193" s="85"/>
      <c r="L193" s="85"/>
      <c r="M193" s="39"/>
      <c r="N193" s="128"/>
    </row>
    <row r="194" spans="1:14">
      <c r="A194" s="257"/>
      <c r="B194" s="173" t="s">
        <v>24</v>
      </c>
      <c r="C194" s="85"/>
      <c r="D194" s="85"/>
      <c r="E194" s="85">
        <v>3.37</v>
      </c>
      <c r="F194" s="39">
        <f>(D194-E194)/E194*100</f>
        <v>-100</v>
      </c>
      <c r="G194" s="85"/>
      <c r="H194" s="85"/>
      <c r="I194" s="85"/>
      <c r="J194" s="85"/>
      <c r="K194" s="85"/>
      <c r="L194" s="85"/>
      <c r="M194" s="39"/>
      <c r="N194" s="128">
        <f>D194/D207*100</f>
        <v>0</v>
      </c>
    </row>
    <row r="195" spans="1:14">
      <c r="A195" s="257"/>
      <c r="B195" s="173" t="s">
        <v>25</v>
      </c>
      <c r="C195" s="87"/>
      <c r="D195" s="87"/>
      <c r="E195" s="87"/>
      <c r="F195" s="39"/>
      <c r="G195" s="87"/>
      <c r="H195" s="87"/>
      <c r="I195" s="87"/>
      <c r="J195" s="87"/>
      <c r="K195" s="87"/>
      <c r="L195" s="87"/>
      <c r="M195" s="39"/>
      <c r="N195" s="128"/>
    </row>
    <row r="196" spans="1:14">
      <c r="A196" s="257"/>
      <c r="B196" s="173" t="s">
        <v>26</v>
      </c>
      <c r="C196" s="85">
        <v>0.64</v>
      </c>
      <c r="D196" s="85">
        <v>2.35</v>
      </c>
      <c r="E196" s="85">
        <v>1.45</v>
      </c>
      <c r="F196" s="39">
        <f>(D196-E196)/E196*100</f>
        <v>62.068965517241395</v>
      </c>
      <c r="G196" s="85">
        <v>202</v>
      </c>
      <c r="H196" s="85">
        <v>14545.48</v>
      </c>
      <c r="I196" s="85"/>
      <c r="J196" s="85"/>
      <c r="K196" s="85"/>
      <c r="L196" s="85"/>
      <c r="M196" s="39"/>
      <c r="N196" s="128">
        <f>D196/D209*100</f>
        <v>0.14135672619448639</v>
      </c>
    </row>
    <row r="197" spans="1:14">
      <c r="A197" s="257"/>
      <c r="B197" s="173" t="s">
        <v>27</v>
      </c>
      <c r="C197" s="85"/>
      <c r="D197" s="85"/>
      <c r="E197" s="85"/>
      <c r="F197" s="39"/>
      <c r="G197" s="85"/>
      <c r="H197" s="85"/>
      <c r="I197" s="85"/>
      <c r="J197" s="85"/>
      <c r="K197" s="85"/>
      <c r="L197" s="85"/>
      <c r="M197" s="39"/>
      <c r="N197" s="128"/>
    </row>
    <row r="198" spans="1:14">
      <c r="A198" s="257"/>
      <c r="B198" s="18" t="s">
        <v>28</v>
      </c>
      <c r="C198" s="88"/>
      <c r="D198" s="88"/>
      <c r="E198" s="88"/>
      <c r="F198" s="39"/>
      <c r="G198" s="88"/>
      <c r="H198" s="88"/>
      <c r="I198" s="88"/>
      <c r="J198" s="88"/>
      <c r="K198" s="88"/>
      <c r="L198" s="88"/>
      <c r="M198" s="39"/>
      <c r="N198" s="128"/>
    </row>
    <row r="199" spans="1:14">
      <c r="A199" s="257"/>
      <c r="B199" s="18" t="s">
        <v>29</v>
      </c>
      <c r="C199" s="88"/>
      <c r="D199" s="88"/>
      <c r="E199" s="88"/>
      <c r="F199" s="39"/>
      <c r="G199" s="88"/>
      <c r="H199" s="88"/>
      <c r="I199" s="88"/>
      <c r="J199" s="88"/>
      <c r="K199" s="88"/>
      <c r="L199" s="88"/>
      <c r="M199" s="39"/>
      <c r="N199" s="128"/>
    </row>
    <row r="200" spans="1:14">
      <c r="A200" s="257"/>
      <c r="B200" s="18" t="s">
        <v>30</v>
      </c>
      <c r="C200" s="88"/>
      <c r="D200" s="88"/>
      <c r="E200" s="88"/>
      <c r="F200" s="39"/>
      <c r="G200" s="88"/>
      <c r="H200" s="88"/>
      <c r="I200" s="88"/>
      <c r="J200" s="88"/>
      <c r="K200" s="88"/>
      <c r="L200" s="88"/>
      <c r="M200" s="39"/>
      <c r="N200" s="128"/>
    </row>
    <row r="201" spans="1:14" ht="14.25" thickBot="1">
      <c r="A201" s="255"/>
      <c r="B201" s="19" t="s">
        <v>31</v>
      </c>
      <c r="C201" s="20">
        <f t="shared" ref="C201:L201" si="43">C189+C191+C192+C193+C194+C195+C196+C197</f>
        <v>21.12</v>
      </c>
      <c r="D201" s="20">
        <f t="shared" si="43"/>
        <v>105.21</v>
      </c>
      <c r="E201" s="20">
        <f t="shared" si="43"/>
        <v>191.17</v>
      </c>
      <c r="F201" s="20">
        <f t="shared" ref="F201:F214" si="44">(D201-E201)/E201*100</f>
        <v>-44.965214207250092</v>
      </c>
      <c r="G201" s="20">
        <f t="shared" si="43"/>
        <v>927</v>
      </c>
      <c r="H201" s="20">
        <f t="shared" si="43"/>
        <v>116500.62</v>
      </c>
      <c r="I201" s="20">
        <f t="shared" si="43"/>
        <v>145</v>
      </c>
      <c r="J201" s="20">
        <f t="shared" si="43"/>
        <v>13.21</v>
      </c>
      <c r="K201" s="20">
        <f t="shared" si="43"/>
        <v>47.59</v>
      </c>
      <c r="L201" s="20">
        <f t="shared" si="43"/>
        <v>63.45</v>
      </c>
      <c r="M201" s="20">
        <f>(K201-L201)/L201*100</f>
        <v>-24.996059889676907</v>
      </c>
      <c r="N201" s="124">
        <f>D201/D214*100</f>
        <v>0.45883432169002458</v>
      </c>
    </row>
    <row r="202" spans="1:14" ht="15" thickTop="1" thickBot="1">
      <c r="A202" s="254" t="s">
        <v>49</v>
      </c>
      <c r="B202" s="173" t="s">
        <v>19</v>
      </c>
      <c r="C202" s="40">
        <f>C7+C20+C33+C46+C59+C72+C85+C98+C111+C124+C137+C150+C163+C176+C189</f>
        <v>1591.3798869999998</v>
      </c>
      <c r="D202" s="40">
        <f>D7+D20+D33+D46+D59+D72+D85+D98+D111+D124+D137+D150+D163+D176+D189</f>
        <v>12639.290642</v>
      </c>
      <c r="E202" s="40">
        <f>E7+E20+E33+E46+E59+E72+E85+E98+E111+E124+E137+E150+E163+E176+E189</f>
        <v>15444.316362</v>
      </c>
      <c r="F202" s="40">
        <f t="shared" si="44"/>
        <v>-18.162187656953407</v>
      </c>
      <c r="G202" s="40">
        <f t="shared" ref="G202:L202" si="45">G7+G20+G33+G46+G59+G72+G85+G98+G111+G124+G137+G150+G163+G176+G189</f>
        <v>87981</v>
      </c>
      <c r="H202" s="40">
        <f t="shared" si="45"/>
        <v>7718228.9136109967</v>
      </c>
      <c r="I202" s="40">
        <f t="shared" si="45"/>
        <v>12143</v>
      </c>
      <c r="J202" s="40">
        <f t="shared" si="45"/>
        <v>699.11081499999977</v>
      </c>
      <c r="K202" s="40">
        <f t="shared" si="45"/>
        <v>8987.0322070000002</v>
      </c>
      <c r="L202" s="40">
        <f t="shared" si="45"/>
        <v>7959.7903539999988</v>
      </c>
      <c r="M202" s="40">
        <f t="shared" ref="M202:M214" si="46">(K202-L202)/L202*100</f>
        <v>12.905388299376327</v>
      </c>
      <c r="N202" s="127">
        <f>D202/D214*100</f>
        <v>55.121569702168486</v>
      </c>
    </row>
    <row r="203" spans="1:14" ht="14.25" thickBot="1">
      <c r="A203" s="244"/>
      <c r="B203" s="173" t="s">
        <v>20</v>
      </c>
      <c r="C203" s="40">
        <f t="shared" ref="C203:C213" si="47">C8+C21+C34+C47+C60+C73+C86+C99+C112+C125+C138+C151+C164+C177+C190</f>
        <v>325.84057399999989</v>
      </c>
      <c r="D203" s="40">
        <f t="shared" ref="D203:D213" si="48">D8+D21+D34+D47+D60+D73+D86+D99+D112+D125+D138+D151+D164+D177+D190</f>
        <v>2793.8225659999998</v>
      </c>
      <c r="E203" s="40">
        <f t="shared" ref="E203:E213" si="49">E8+E21+E34+E47+E60+E73+E86+E99+E112+E125+E138+E151+E164+E177+E190</f>
        <v>3423.2491859999991</v>
      </c>
      <c r="F203" s="39">
        <f t="shared" si="44"/>
        <v>-18.38681865679408</v>
      </c>
      <c r="G203" s="40">
        <f>G8+G21+G34+G47+G60+G73+G86+G99+G112+G125+G138+G151+G164+G177+G190</f>
        <v>38585</v>
      </c>
      <c r="H203" s="40">
        <f>H8+H21+H34+H47+H60+H73+H86+H99+H112+H125+H138+H151+H164+H177+H190</f>
        <v>773753.6</v>
      </c>
      <c r="I203" s="40">
        <f t="shared" ref="I203:I213" si="50">I8+I21+I34+I47+I60+I73+I86+I99+I112+I125+I138+I151+I164+I177+I190</f>
        <v>5309</v>
      </c>
      <c r="J203" s="40">
        <f t="shared" ref="J203:J213" si="51">J8+J21+J34+J47+J60+J73+J86+J99+J112+J125+J138+J151+J164+J177+J190</f>
        <v>255.69985700000012</v>
      </c>
      <c r="K203" s="40">
        <f t="shared" ref="K203:K213" si="52">K8+K21+K34+K47+K60+K73+K86+K99+K112+K125+K138+K151+K164+K177+K190</f>
        <v>3000.4368529999992</v>
      </c>
      <c r="L203" s="40">
        <f t="shared" ref="L203:L213" si="53">L8+L21+L34+L47+L60+L73+L86+L99+L112+L125+L138+L151+L164+L177+L190</f>
        <v>2758.5821400000004</v>
      </c>
      <c r="M203" s="39">
        <f t="shared" si="46"/>
        <v>8.7673558634726305</v>
      </c>
      <c r="N203" s="123">
        <f>D203/D214*100</f>
        <v>12.184219009532308</v>
      </c>
    </row>
    <row r="204" spans="1:14" ht="14.25" thickBot="1">
      <c r="A204" s="244"/>
      <c r="B204" s="173" t="s">
        <v>21</v>
      </c>
      <c r="C204" s="40">
        <f t="shared" si="47"/>
        <v>85.565767999999991</v>
      </c>
      <c r="D204" s="40">
        <f t="shared" si="48"/>
        <v>718.1880339999999</v>
      </c>
      <c r="E204" s="40">
        <f t="shared" si="49"/>
        <v>753.97941899999989</v>
      </c>
      <c r="F204" s="39">
        <f t="shared" si="44"/>
        <v>-4.7469976100236222</v>
      </c>
      <c r="G204" s="40">
        <f t="shared" ref="G204:G213" si="54">G9+G22+G35+G48+G61+G74+G87+G100+G113+G126+G139+G152+G165+G178+G191</f>
        <v>1219</v>
      </c>
      <c r="H204" s="40">
        <f>H9+H22+H35+H48+H61+H74+H87+H100+H113+H126+H139+H152+H165+H178+H191</f>
        <v>928110.52065400023</v>
      </c>
      <c r="I204" s="40">
        <f t="shared" si="50"/>
        <v>96</v>
      </c>
      <c r="J204" s="40">
        <f t="shared" si="51"/>
        <v>3.6773000000000007</v>
      </c>
      <c r="K204" s="40">
        <f t="shared" si="52"/>
        <v>1384.3687870000001</v>
      </c>
      <c r="L204" s="40">
        <f t="shared" si="53"/>
        <v>965.23959200000002</v>
      </c>
      <c r="M204" s="39">
        <f t="shared" si="46"/>
        <v>43.422296233368769</v>
      </c>
      <c r="N204" s="123">
        <f>D204/D214*100</f>
        <v>3.1321102502260461</v>
      </c>
    </row>
    <row r="205" spans="1:14" ht="14.25" thickBot="1">
      <c r="A205" s="244"/>
      <c r="B205" s="173" t="s">
        <v>22</v>
      </c>
      <c r="C205" s="40">
        <f t="shared" si="47"/>
        <v>21.670446000000002</v>
      </c>
      <c r="D205" s="40">
        <f t="shared" si="48"/>
        <v>204.56176499999998</v>
      </c>
      <c r="E205" s="40">
        <f t="shared" si="49"/>
        <v>148.45659799999996</v>
      </c>
      <c r="F205" s="39">
        <f t="shared" si="44"/>
        <v>37.792302771211311</v>
      </c>
      <c r="G205" s="40">
        <f t="shared" si="54"/>
        <v>12038</v>
      </c>
      <c r="H205" s="40">
        <f t="shared" ref="H205:H213" si="55">H10+H23+H36+H49+H62+H75+H88+H101+H114+H127+H140+H153+H166+H179+H192</f>
        <v>509342.78500000003</v>
      </c>
      <c r="I205" s="40">
        <f t="shared" si="50"/>
        <v>480</v>
      </c>
      <c r="J205" s="40">
        <f t="shared" si="51"/>
        <v>3.6844080000000003</v>
      </c>
      <c r="K205" s="40">
        <f t="shared" si="52"/>
        <v>37.118508000000006</v>
      </c>
      <c r="L205" s="40">
        <f t="shared" si="53"/>
        <v>58.225000000000001</v>
      </c>
      <c r="M205" s="39">
        <f t="shared" si="46"/>
        <v>-36.24987891799055</v>
      </c>
      <c r="N205" s="123">
        <f>D205/D214*100</f>
        <v>0.89212012819588649</v>
      </c>
    </row>
    <row r="206" spans="1:14" ht="14.25" thickBot="1">
      <c r="A206" s="244"/>
      <c r="B206" s="173" t="s">
        <v>23</v>
      </c>
      <c r="C206" s="40">
        <f t="shared" si="47"/>
        <v>6.815849</v>
      </c>
      <c r="D206" s="40">
        <f t="shared" si="48"/>
        <v>61.787452999999999</v>
      </c>
      <c r="E206" s="40">
        <f t="shared" si="49"/>
        <v>43.464971000000006</v>
      </c>
      <c r="F206" s="39">
        <f t="shared" si="44"/>
        <v>42.154593868243907</v>
      </c>
      <c r="G206" s="40">
        <f t="shared" si="54"/>
        <v>1195</v>
      </c>
      <c r="H206" s="40">
        <f t="shared" si="55"/>
        <v>239870.13345000002</v>
      </c>
      <c r="I206" s="40">
        <f t="shared" si="50"/>
        <v>8</v>
      </c>
      <c r="J206" s="40">
        <f t="shared" si="51"/>
        <v>3.59</v>
      </c>
      <c r="K206" s="40">
        <f t="shared" si="52"/>
        <v>24.89</v>
      </c>
      <c r="L206" s="40">
        <f t="shared" si="53"/>
        <v>1.3599999999999999</v>
      </c>
      <c r="M206" s="39">
        <f t="shared" si="46"/>
        <v>1730.1470588235297</v>
      </c>
      <c r="N206" s="123">
        <f>D206/D214*100</f>
        <v>0.26946301764289782</v>
      </c>
    </row>
    <row r="207" spans="1:14" ht="14.25" thickBot="1">
      <c r="A207" s="244"/>
      <c r="B207" s="173" t="s">
        <v>24</v>
      </c>
      <c r="C207" s="40">
        <f t="shared" si="47"/>
        <v>206.21260799999999</v>
      </c>
      <c r="D207" s="40">
        <f t="shared" si="48"/>
        <v>2175.5086479999995</v>
      </c>
      <c r="E207" s="40">
        <f t="shared" si="49"/>
        <v>1869.1721639999998</v>
      </c>
      <c r="F207" s="39">
        <f t="shared" si="44"/>
        <v>16.388885406063629</v>
      </c>
      <c r="G207" s="40">
        <f t="shared" si="54"/>
        <v>3588</v>
      </c>
      <c r="H207" s="40">
        <f t="shared" si="55"/>
        <v>1403257.7061020001</v>
      </c>
      <c r="I207" s="40">
        <f t="shared" si="50"/>
        <v>364</v>
      </c>
      <c r="J207" s="40">
        <f t="shared" si="51"/>
        <v>48.834573999999996</v>
      </c>
      <c r="K207" s="40">
        <f t="shared" si="52"/>
        <v>895.36105700000007</v>
      </c>
      <c r="L207" s="40">
        <f t="shared" si="53"/>
        <v>463.46195600000004</v>
      </c>
      <c r="M207" s="39">
        <f t="shared" si="46"/>
        <v>93.1897635628155</v>
      </c>
      <c r="N207" s="123">
        <f>D207/D214*100</f>
        <v>9.4876726056065248</v>
      </c>
    </row>
    <row r="208" spans="1:14" ht="14.25" thickBot="1">
      <c r="A208" s="244"/>
      <c r="B208" s="173" t="s">
        <v>25</v>
      </c>
      <c r="C208" s="40">
        <f t="shared" si="47"/>
        <v>1853.3504</v>
      </c>
      <c r="D208" s="40">
        <f t="shared" si="48"/>
        <v>4778.2009200000002</v>
      </c>
      <c r="E208" s="40">
        <f t="shared" si="49"/>
        <v>7362.6945999999998</v>
      </c>
      <c r="F208" s="39">
        <f t="shared" si="44"/>
        <v>-35.102551720670306</v>
      </c>
      <c r="G208" s="40">
        <f t="shared" si="54"/>
        <v>2555</v>
      </c>
      <c r="H208" s="40">
        <f t="shared" si="55"/>
        <v>99883.281000000003</v>
      </c>
      <c r="I208" s="40">
        <f t="shared" si="50"/>
        <v>2467</v>
      </c>
      <c r="J208" s="40">
        <f t="shared" si="51"/>
        <v>458.07280000000003</v>
      </c>
      <c r="K208" s="40">
        <f t="shared" si="52"/>
        <v>1455.6676750000001</v>
      </c>
      <c r="L208" s="40">
        <f t="shared" si="53"/>
        <v>372.8895</v>
      </c>
      <c r="M208" s="39">
        <f t="shared" si="46"/>
        <v>290.37507760341879</v>
      </c>
      <c r="N208" s="123">
        <f>D208/D214*100</f>
        <v>20.838347856922837</v>
      </c>
    </row>
    <row r="209" spans="1:14" ht="14.25" thickBot="1">
      <c r="A209" s="244"/>
      <c r="B209" s="173" t="s">
        <v>26</v>
      </c>
      <c r="C209" s="40">
        <f t="shared" si="47"/>
        <v>173.33752900000027</v>
      </c>
      <c r="D209" s="40">
        <f t="shared" si="48"/>
        <v>1662.4606859999999</v>
      </c>
      <c r="E209" s="40">
        <f t="shared" si="49"/>
        <v>1266.0712250000001</v>
      </c>
      <c r="F209" s="39">
        <f t="shared" si="44"/>
        <v>31.308622546097254</v>
      </c>
      <c r="G209" s="40">
        <f t="shared" si="54"/>
        <v>69318</v>
      </c>
      <c r="H209" s="40">
        <f t="shared" si="55"/>
        <v>15923778.5997</v>
      </c>
      <c r="I209" s="40">
        <f t="shared" si="50"/>
        <v>1221</v>
      </c>
      <c r="J209" s="40">
        <f t="shared" si="51"/>
        <v>-0.93225999999999487</v>
      </c>
      <c r="K209" s="40">
        <f t="shared" si="52"/>
        <v>540.42320099999995</v>
      </c>
      <c r="L209" s="40">
        <f t="shared" si="53"/>
        <v>332.48668600000002</v>
      </c>
      <c r="M209" s="39">
        <f t="shared" si="46"/>
        <v>62.539801969694487</v>
      </c>
      <c r="N209" s="123">
        <f>D209/D214*100</f>
        <v>7.2502045546729672</v>
      </c>
    </row>
    <row r="210" spans="1:14" ht="14.25" thickBot="1">
      <c r="A210" s="244"/>
      <c r="B210" s="173" t="s">
        <v>27</v>
      </c>
      <c r="C210" s="40">
        <f t="shared" si="47"/>
        <v>397.04511600000001</v>
      </c>
      <c r="D210" s="40">
        <f t="shared" si="48"/>
        <v>689.84712000000002</v>
      </c>
      <c r="E210" s="40">
        <f t="shared" si="49"/>
        <v>139.933119</v>
      </c>
      <c r="F210" s="39">
        <f t="shared" si="44"/>
        <v>392.98345161591084</v>
      </c>
      <c r="G210" s="40">
        <f t="shared" si="54"/>
        <v>155</v>
      </c>
      <c r="H210" s="40">
        <f t="shared" si="55"/>
        <v>99942.694252999994</v>
      </c>
      <c r="I210" s="40">
        <f t="shared" si="50"/>
        <v>2</v>
      </c>
      <c r="J210" s="40">
        <f t="shared" si="51"/>
        <v>0</v>
      </c>
      <c r="K210" s="40">
        <f t="shared" si="52"/>
        <v>6.3800000000000008</v>
      </c>
      <c r="L210" s="40">
        <f t="shared" si="53"/>
        <v>7.0000000000000007E-2</v>
      </c>
      <c r="M210" s="39">
        <f t="shared" si="46"/>
        <v>9014.2857142857138</v>
      </c>
      <c r="N210" s="123">
        <f>D210/D214*100</f>
        <v>3.0085118845643666</v>
      </c>
    </row>
    <row r="211" spans="1:14" ht="14.25" thickBot="1">
      <c r="A211" s="244"/>
      <c r="B211" s="18" t="s">
        <v>28</v>
      </c>
      <c r="C211" s="40">
        <f t="shared" si="47"/>
        <v>0</v>
      </c>
      <c r="D211" s="40">
        <f t="shared" si="48"/>
        <v>109.41</v>
      </c>
      <c r="E211" s="40">
        <f t="shared" si="49"/>
        <v>67.829599999999999</v>
      </c>
      <c r="F211" s="39">
        <f t="shared" si="44"/>
        <v>61.301260806491555</v>
      </c>
      <c r="G211" s="40">
        <f t="shared" si="54"/>
        <v>28</v>
      </c>
      <c r="H211" s="40">
        <f t="shared" si="55"/>
        <v>26571.41</v>
      </c>
      <c r="I211" s="40">
        <f t="shared" si="50"/>
        <v>1</v>
      </c>
      <c r="J211" s="40">
        <f t="shared" si="51"/>
        <v>0</v>
      </c>
      <c r="K211" s="40">
        <f t="shared" si="52"/>
        <v>3.68</v>
      </c>
      <c r="L211" s="40">
        <f t="shared" si="53"/>
        <v>0</v>
      </c>
      <c r="M211" s="39" t="e">
        <f t="shared" si="46"/>
        <v>#DIV/0!</v>
      </c>
      <c r="N211" s="123">
        <f>D211/D214*100</f>
        <v>0.47715106107884792</v>
      </c>
    </row>
    <row r="212" spans="1:14" ht="14.25" thickBot="1">
      <c r="A212" s="244"/>
      <c r="B212" s="18" t="s">
        <v>29</v>
      </c>
      <c r="C212" s="40">
        <f t="shared" si="47"/>
        <v>3.9702000000000002</v>
      </c>
      <c r="D212" s="40">
        <f t="shared" si="48"/>
        <v>23.917745</v>
      </c>
      <c r="E212" s="40">
        <f t="shared" si="49"/>
        <v>5.6264470000000006</v>
      </c>
      <c r="F212" s="39">
        <f t="shared" si="44"/>
        <v>325.09500222787125</v>
      </c>
      <c r="G212" s="40">
        <f t="shared" si="54"/>
        <v>26</v>
      </c>
      <c r="H212" s="40">
        <f t="shared" si="55"/>
        <v>6950.0371450000002</v>
      </c>
      <c r="I212" s="40">
        <f t="shared" si="50"/>
        <v>1</v>
      </c>
      <c r="J212" s="40">
        <f t="shared" si="51"/>
        <v>0</v>
      </c>
      <c r="K212" s="40">
        <f t="shared" si="52"/>
        <v>2.7</v>
      </c>
      <c r="L212" s="40">
        <f t="shared" si="53"/>
        <v>0</v>
      </c>
      <c r="M212" s="39" t="e">
        <f t="shared" si="46"/>
        <v>#DIV/0!</v>
      </c>
      <c r="N212" s="123">
        <f>D212/D214*100</f>
        <v>0.1043083576031744</v>
      </c>
    </row>
    <row r="213" spans="1:14" ht="14.25" thickBot="1">
      <c r="A213" s="244"/>
      <c r="B213" s="18" t="s">
        <v>30</v>
      </c>
      <c r="C213" s="40">
        <f t="shared" si="47"/>
        <v>391.63933099999997</v>
      </c>
      <c r="D213" s="40">
        <f t="shared" si="48"/>
        <v>550.38812299999995</v>
      </c>
      <c r="E213" s="40">
        <f t="shared" si="49"/>
        <v>61.84</v>
      </c>
      <c r="F213" s="39">
        <f t="shared" si="44"/>
        <v>790.01960381629988</v>
      </c>
      <c r="G213" s="40">
        <f t="shared" si="54"/>
        <v>88</v>
      </c>
      <c r="H213" s="40">
        <f t="shared" si="55"/>
        <v>60544.018607999998</v>
      </c>
      <c r="I213" s="40">
        <f t="shared" si="50"/>
        <v>0</v>
      </c>
      <c r="J213" s="40">
        <f t="shared" si="51"/>
        <v>0</v>
      </c>
      <c r="K213" s="40">
        <f t="shared" si="52"/>
        <v>0</v>
      </c>
      <c r="L213" s="40">
        <f t="shared" si="53"/>
        <v>0</v>
      </c>
      <c r="M213" s="39" t="e">
        <f t="shared" si="46"/>
        <v>#DIV/0!</v>
      </c>
      <c r="N213" s="123">
        <f>D213/D214*100</f>
        <v>2.4003132884987246</v>
      </c>
    </row>
    <row r="214" spans="1:14" ht="14.25" thickBot="1">
      <c r="A214" s="258"/>
      <c r="B214" s="43" t="s">
        <v>31</v>
      </c>
      <c r="C214" s="44">
        <f t="shared" ref="C214:L214" si="56">C202+C204+C205+C206+C207+C208+C209+C210</f>
        <v>4335.3776030000008</v>
      </c>
      <c r="D214" s="44">
        <f t="shared" si="56"/>
        <v>22929.845267999997</v>
      </c>
      <c r="E214" s="44">
        <f>E202+E204+E205+E206+E207+E208+E209+E210</f>
        <v>27028.088457999998</v>
      </c>
      <c r="F214" s="44">
        <f t="shared" si="44"/>
        <v>-15.162904311077794</v>
      </c>
      <c r="G214" s="44">
        <f t="shared" si="56"/>
        <v>178049</v>
      </c>
      <c r="H214" s="44">
        <f t="shared" si="56"/>
        <v>26922414.63377</v>
      </c>
      <c r="I214" s="44">
        <f t="shared" si="56"/>
        <v>16781</v>
      </c>
      <c r="J214" s="44">
        <f t="shared" si="56"/>
        <v>1216.0376369999997</v>
      </c>
      <c r="K214" s="44">
        <f t="shared" si="56"/>
        <v>13331.241434999998</v>
      </c>
      <c r="L214" s="44">
        <f t="shared" si="56"/>
        <v>10153.523087999998</v>
      </c>
      <c r="M214" s="44">
        <f t="shared" si="46"/>
        <v>31.296706763346066</v>
      </c>
      <c r="N214" s="129">
        <f>D214/D214*100</f>
        <v>100</v>
      </c>
    </row>
    <row r="219" spans="1:14">
      <c r="A219" s="206" t="s">
        <v>108</v>
      </c>
      <c r="B219" s="206"/>
      <c r="C219" s="206"/>
      <c r="D219" s="206"/>
      <c r="E219" s="206"/>
      <c r="F219" s="206"/>
      <c r="G219" s="206"/>
      <c r="H219" s="206"/>
      <c r="I219" s="206"/>
      <c r="J219" s="206"/>
      <c r="K219" s="206"/>
      <c r="L219" s="206"/>
      <c r="M219" s="206"/>
      <c r="N219" s="206"/>
    </row>
    <row r="220" spans="1:14">
      <c r="A220" s="206"/>
      <c r="B220" s="206"/>
      <c r="C220" s="206"/>
      <c r="D220" s="206"/>
      <c r="E220" s="206"/>
      <c r="F220" s="206"/>
      <c r="G220" s="206"/>
      <c r="H220" s="206"/>
      <c r="I220" s="206"/>
      <c r="J220" s="206"/>
      <c r="K220" s="206"/>
      <c r="L220" s="206"/>
      <c r="M220" s="206"/>
      <c r="N220" s="206"/>
    </row>
    <row r="221" spans="1:14" ht="14.25" thickBot="1">
      <c r="A221" s="253" t="str">
        <f>A3</f>
        <v>财字3号表                                             （2021年1-7月）                                           单位：万元</v>
      </c>
      <c r="B221" s="253"/>
      <c r="C221" s="253"/>
      <c r="D221" s="253"/>
      <c r="E221" s="253"/>
      <c r="F221" s="253"/>
      <c r="G221" s="253"/>
      <c r="H221" s="253"/>
      <c r="I221" s="253"/>
      <c r="J221" s="253"/>
      <c r="K221" s="253"/>
      <c r="L221" s="253"/>
      <c r="M221" s="253"/>
      <c r="N221" s="253"/>
    </row>
    <row r="222" spans="1:14" ht="14.25" thickBot="1">
      <c r="A222" s="210" t="s">
        <v>2</v>
      </c>
      <c r="B222" s="45" t="s">
        <v>3</v>
      </c>
      <c r="C222" s="216" t="s">
        <v>4</v>
      </c>
      <c r="D222" s="216"/>
      <c r="E222" s="216"/>
      <c r="F222" s="247"/>
      <c r="G222" s="208" t="s">
        <v>5</v>
      </c>
      <c r="H222" s="247"/>
      <c r="I222" s="208" t="s">
        <v>6</v>
      </c>
      <c r="J222" s="217"/>
      <c r="K222" s="217"/>
      <c r="L222" s="217"/>
      <c r="M222" s="217"/>
      <c r="N222" s="263" t="s">
        <v>7</v>
      </c>
    </row>
    <row r="223" spans="1:14" ht="14.25" thickBot="1">
      <c r="A223" s="210"/>
      <c r="B223" s="30" t="s">
        <v>8</v>
      </c>
      <c r="C223" s="218" t="s">
        <v>9</v>
      </c>
      <c r="D223" s="218" t="s">
        <v>10</v>
      </c>
      <c r="E223" s="218" t="s">
        <v>11</v>
      </c>
      <c r="F223" s="173" t="s">
        <v>12</v>
      </c>
      <c r="G223" s="218" t="s">
        <v>13</v>
      </c>
      <c r="H223" s="209" t="s">
        <v>14</v>
      </c>
      <c r="I223" s="173" t="s">
        <v>13</v>
      </c>
      <c r="J223" s="248" t="s">
        <v>15</v>
      </c>
      <c r="K223" s="249"/>
      <c r="L223" s="250"/>
      <c r="M223" s="110" t="s">
        <v>12</v>
      </c>
      <c r="N223" s="264"/>
    </row>
    <row r="224" spans="1:14" ht="14.25" thickBot="1">
      <c r="A224" s="210"/>
      <c r="B224" s="46" t="s">
        <v>16</v>
      </c>
      <c r="C224" s="219"/>
      <c r="D224" s="219"/>
      <c r="E224" s="219"/>
      <c r="F224" s="176" t="s">
        <v>17</v>
      </c>
      <c r="G224" s="251"/>
      <c r="H224" s="209"/>
      <c r="I224" s="30" t="s">
        <v>18</v>
      </c>
      <c r="J224" s="174" t="s">
        <v>9</v>
      </c>
      <c r="K224" s="31" t="s">
        <v>10</v>
      </c>
      <c r="L224" s="174" t="s">
        <v>11</v>
      </c>
      <c r="M224" s="173" t="s">
        <v>17</v>
      </c>
      <c r="N224" s="130" t="s">
        <v>17</v>
      </c>
    </row>
    <row r="225" spans="1:14" ht="14.25" thickBot="1">
      <c r="A225" s="244"/>
      <c r="B225" s="173" t="s">
        <v>19</v>
      </c>
      <c r="C225" s="84">
        <v>256.54000000000002</v>
      </c>
      <c r="D225" s="84">
        <v>1922.7</v>
      </c>
      <c r="E225" s="84">
        <v>2539.91</v>
      </c>
      <c r="F225" s="39">
        <f t="shared" ref="F225:F232" si="57">(D225-E225)/E225*100</f>
        <v>-24.300467339393911</v>
      </c>
      <c r="G225" s="88">
        <v>13733</v>
      </c>
      <c r="H225" s="88">
        <v>1276434.79</v>
      </c>
      <c r="I225" s="88">
        <v>1641</v>
      </c>
      <c r="J225" s="85">
        <v>150.21</v>
      </c>
      <c r="K225" s="85">
        <v>1281.2</v>
      </c>
      <c r="L225" s="85">
        <v>1491.15</v>
      </c>
      <c r="M225" s="39">
        <f t="shared" ref="M225:M232" si="58">(K225-L225)/L225*100</f>
        <v>-14.079737115648999</v>
      </c>
      <c r="N225" s="123">
        <f t="shared" ref="N225:N233" si="59">D225/D381*100</f>
        <v>33.865039702351332</v>
      </c>
    </row>
    <row r="226" spans="1:14" ht="14.25" thickBot="1">
      <c r="A226" s="244"/>
      <c r="B226" s="173" t="s">
        <v>20</v>
      </c>
      <c r="C226" s="84">
        <v>71.209999999999994</v>
      </c>
      <c r="D226" s="84">
        <v>517.20000000000005</v>
      </c>
      <c r="E226" s="84">
        <v>662.23</v>
      </c>
      <c r="F226" s="39">
        <f t="shared" si="57"/>
        <v>-21.900246138048711</v>
      </c>
      <c r="G226" s="88">
        <v>6987</v>
      </c>
      <c r="H226" s="88">
        <v>139833.60000000001</v>
      </c>
      <c r="I226" s="88">
        <v>851</v>
      </c>
      <c r="J226" s="85">
        <v>78.27</v>
      </c>
      <c r="K226" s="85">
        <v>451.78</v>
      </c>
      <c r="L226" s="85">
        <v>481.59</v>
      </c>
      <c r="M226" s="39">
        <f t="shared" si="58"/>
        <v>-6.1899125812413063</v>
      </c>
      <c r="N226" s="123">
        <f t="shared" si="59"/>
        <v>39.224748539897796</v>
      </c>
    </row>
    <row r="227" spans="1:14" ht="14.25" thickBot="1">
      <c r="A227" s="244"/>
      <c r="B227" s="173" t="s">
        <v>21</v>
      </c>
      <c r="C227" s="84">
        <v>3.78</v>
      </c>
      <c r="D227" s="84">
        <v>630.63</v>
      </c>
      <c r="E227" s="84">
        <v>135.34</v>
      </c>
      <c r="F227" s="39">
        <f t="shared" si="57"/>
        <v>365.95980493571744</v>
      </c>
      <c r="G227" s="88">
        <v>67</v>
      </c>
      <c r="H227" s="88">
        <v>228835.04</v>
      </c>
      <c r="I227" s="88">
        <v>10</v>
      </c>
      <c r="J227" s="85">
        <v>7.28</v>
      </c>
      <c r="K227" s="85">
        <v>475.05</v>
      </c>
      <c r="L227" s="85">
        <v>24.77</v>
      </c>
      <c r="M227" s="39">
        <f t="shared" si="58"/>
        <v>1817.8441663302383</v>
      </c>
      <c r="N227" s="123">
        <f t="shared" si="59"/>
        <v>93.151134030307489</v>
      </c>
    </row>
    <row r="228" spans="1:14" ht="14.25" thickBot="1">
      <c r="A228" s="244"/>
      <c r="B228" s="173" t="s">
        <v>22</v>
      </c>
      <c r="C228" s="84">
        <v>12.84</v>
      </c>
      <c r="D228" s="84">
        <v>55.37</v>
      </c>
      <c r="E228" s="84">
        <v>55.22</v>
      </c>
      <c r="F228" s="39">
        <f t="shared" si="57"/>
        <v>0.27164070988771927</v>
      </c>
      <c r="G228" s="88">
        <v>2918</v>
      </c>
      <c r="H228" s="88">
        <v>73657.38</v>
      </c>
      <c r="I228" s="88">
        <v>77</v>
      </c>
      <c r="J228" s="85">
        <v>2.11</v>
      </c>
      <c r="K228" s="85">
        <v>8.5399999999999991</v>
      </c>
      <c r="L228" s="85">
        <v>11.68</v>
      </c>
      <c r="M228" s="39">
        <f t="shared" si="58"/>
        <v>-26.883561643835623</v>
      </c>
      <c r="N228" s="123">
        <f t="shared" si="59"/>
        <v>47.00652922134104</v>
      </c>
    </row>
    <row r="229" spans="1:14" ht="14.25" thickBot="1">
      <c r="A229" s="244"/>
      <c r="B229" s="173" t="s">
        <v>23</v>
      </c>
      <c r="C229" s="84">
        <v>1.1499999999999999</v>
      </c>
      <c r="D229" s="84">
        <v>12.46</v>
      </c>
      <c r="E229" s="84">
        <v>13.49</v>
      </c>
      <c r="F229" s="39">
        <f t="shared" si="57"/>
        <v>-7.6352853965900618</v>
      </c>
      <c r="G229" s="88">
        <v>498</v>
      </c>
      <c r="H229" s="88">
        <v>11103.21</v>
      </c>
      <c r="I229" s="88">
        <v>0</v>
      </c>
      <c r="J229" s="85">
        <v>0</v>
      </c>
      <c r="K229" s="85">
        <v>0</v>
      </c>
      <c r="L229" s="85">
        <v>0.64</v>
      </c>
      <c r="M229" s="39">
        <f t="shared" si="58"/>
        <v>-100</v>
      </c>
      <c r="N229" s="123">
        <f t="shared" si="59"/>
        <v>42.176930803024391</v>
      </c>
    </row>
    <row r="230" spans="1:14" ht="14.25" thickBot="1">
      <c r="A230" s="244"/>
      <c r="B230" s="173" t="s">
        <v>24</v>
      </c>
      <c r="C230" s="84">
        <v>15.37</v>
      </c>
      <c r="D230" s="84">
        <v>172.66</v>
      </c>
      <c r="E230" s="84">
        <v>163.76</v>
      </c>
      <c r="F230" s="39">
        <f t="shared" si="57"/>
        <v>5.4347826086956559</v>
      </c>
      <c r="G230" s="88">
        <v>528</v>
      </c>
      <c r="H230" s="88">
        <v>236574.07</v>
      </c>
      <c r="I230" s="88">
        <v>198</v>
      </c>
      <c r="J230" s="85">
        <v>5.66</v>
      </c>
      <c r="K230" s="85">
        <v>41.95</v>
      </c>
      <c r="L230" s="85">
        <v>128.47999999999999</v>
      </c>
      <c r="M230" s="39">
        <f t="shared" si="58"/>
        <v>-67.349003735990038</v>
      </c>
      <c r="N230" s="123">
        <f t="shared" si="59"/>
        <v>33.48860309482172</v>
      </c>
    </row>
    <row r="231" spans="1:14" ht="14.25" thickBot="1">
      <c r="A231" s="244"/>
      <c r="B231" s="173" t="s">
        <v>25</v>
      </c>
      <c r="C231" s="84">
        <v>10.28</v>
      </c>
      <c r="D231" s="84">
        <v>1576.99</v>
      </c>
      <c r="E231" s="84">
        <v>1126.46</v>
      </c>
      <c r="F231" s="39">
        <f t="shared" si="57"/>
        <v>39.995206221259515</v>
      </c>
      <c r="G231" s="88">
        <v>562</v>
      </c>
      <c r="H231" s="88">
        <v>48263.02</v>
      </c>
      <c r="I231" s="88">
        <v>1572</v>
      </c>
      <c r="J231" s="85">
        <v>28.98</v>
      </c>
      <c r="K231" s="85">
        <v>277.19</v>
      </c>
      <c r="L231" s="85">
        <v>97.27</v>
      </c>
      <c r="M231" s="39">
        <f t="shared" si="58"/>
        <v>184.96967204687985</v>
      </c>
      <c r="N231" s="123">
        <f t="shared" si="59"/>
        <v>38.808390294297183</v>
      </c>
    </row>
    <row r="232" spans="1:14" ht="14.25" thickBot="1">
      <c r="A232" s="244"/>
      <c r="B232" s="173" t="s">
        <v>26</v>
      </c>
      <c r="C232" s="84">
        <v>22.25</v>
      </c>
      <c r="D232" s="84">
        <v>239.89</v>
      </c>
      <c r="E232" s="84">
        <v>150.71</v>
      </c>
      <c r="F232" s="39">
        <f t="shared" si="57"/>
        <v>59.173246632605647</v>
      </c>
      <c r="G232" s="88">
        <v>9919</v>
      </c>
      <c r="H232" s="88">
        <v>3145395.97</v>
      </c>
      <c r="I232" s="88">
        <v>153</v>
      </c>
      <c r="J232" s="85">
        <v>12.09</v>
      </c>
      <c r="K232" s="85">
        <v>42.68</v>
      </c>
      <c r="L232" s="85">
        <v>91.97</v>
      </c>
      <c r="M232" s="39">
        <f t="shared" si="58"/>
        <v>-53.59356311840817</v>
      </c>
      <c r="N232" s="123">
        <f t="shared" si="59"/>
        <v>23.967355967617817</v>
      </c>
    </row>
    <row r="233" spans="1:14" ht="14.25" thickBot="1">
      <c r="A233" s="244"/>
      <c r="B233" s="173" t="s">
        <v>27</v>
      </c>
      <c r="C233" s="15">
        <v>3.6</v>
      </c>
      <c r="D233" s="15">
        <v>20.14</v>
      </c>
      <c r="E233" s="15"/>
      <c r="F233" s="39"/>
      <c r="G233" s="17">
        <v>13</v>
      </c>
      <c r="H233" s="17">
        <v>18969.54</v>
      </c>
      <c r="I233" s="17">
        <v>0</v>
      </c>
      <c r="J233" s="28"/>
      <c r="K233" s="28"/>
      <c r="L233" s="28"/>
      <c r="M233" s="39"/>
      <c r="N233" s="123">
        <f t="shared" si="59"/>
        <v>98.465483399032408</v>
      </c>
    </row>
    <row r="234" spans="1:14" ht="14.25" thickBot="1">
      <c r="A234" s="244"/>
      <c r="B234" s="18" t="s">
        <v>28</v>
      </c>
      <c r="C234" s="15"/>
      <c r="D234" s="15"/>
      <c r="E234" s="15"/>
      <c r="F234" s="39"/>
      <c r="G234" s="17"/>
      <c r="H234" s="17"/>
      <c r="I234" s="17"/>
      <c r="J234" s="28"/>
      <c r="K234" s="28"/>
      <c r="L234" s="28"/>
      <c r="M234" s="39"/>
      <c r="N234" s="123"/>
    </row>
    <row r="235" spans="1:14" ht="14.25" thickBot="1">
      <c r="A235" s="244"/>
      <c r="B235" s="18" t="s">
        <v>29</v>
      </c>
      <c r="C235" s="15">
        <v>3.6</v>
      </c>
      <c r="D235" s="15">
        <v>4</v>
      </c>
      <c r="E235" s="15"/>
      <c r="F235" s="39"/>
      <c r="G235" s="17">
        <v>3</v>
      </c>
      <c r="H235" s="17">
        <v>3002.06</v>
      </c>
      <c r="I235" s="17">
        <v>0</v>
      </c>
      <c r="J235" s="28"/>
      <c r="K235" s="28"/>
      <c r="L235" s="28"/>
      <c r="M235" s="39"/>
      <c r="N235" s="123"/>
    </row>
    <row r="236" spans="1:14" ht="14.25" thickBot="1">
      <c r="A236" s="244"/>
      <c r="B236" s="18" t="s">
        <v>30</v>
      </c>
      <c r="C236" s="15">
        <v>0</v>
      </c>
      <c r="D236" s="15">
        <v>16.14</v>
      </c>
      <c r="E236" s="15"/>
      <c r="F236" s="39"/>
      <c r="G236" s="17">
        <v>10</v>
      </c>
      <c r="H236" s="17">
        <v>15967.48</v>
      </c>
      <c r="I236" s="17">
        <v>0</v>
      </c>
      <c r="J236" s="28"/>
      <c r="K236" s="28"/>
      <c r="L236" s="28"/>
      <c r="M236" s="39"/>
      <c r="N236" s="123">
        <f>D236/D392*100</f>
        <v>100</v>
      </c>
    </row>
    <row r="237" spans="1:14" ht="14.25" thickBot="1">
      <c r="A237" s="245"/>
      <c r="B237" s="19" t="s">
        <v>31</v>
      </c>
      <c r="C237" s="20">
        <f t="shared" ref="C237:L237" si="60">C225+C227+C228+C229+C230+C231+C232+C233</f>
        <v>325.80999999999995</v>
      </c>
      <c r="D237" s="20">
        <f t="shared" si="60"/>
        <v>4630.84</v>
      </c>
      <c r="E237" s="20">
        <f t="shared" si="60"/>
        <v>4184.8899999999994</v>
      </c>
      <c r="F237" s="20">
        <f>(D237-E237)/E237*100</f>
        <v>10.656194069617142</v>
      </c>
      <c r="G237" s="20">
        <f t="shared" si="60"/>
        <v>28238</v>
      </c>
      <c r="H237" s="20">
        <f t="shared" si="60"/>
        <v>5039233.0200000005</v>
      </c>
      <c r="I237" s="20">
        <f t="shared" si="60"/>
        <v>3651</v>
      </c>
      <c r="J237" s="20">
        <f t="shared" si="60"/>
        <v>206.33</v>
      </c>
      <c r="K237" s="20">
        <f t="shared" si="60"/>
        <v>2126.6099999999997</v>
      </c>
      <c r="L237" s="20">
        <f t="shared" si="60"/>
        <v>1845.9600000000003</v>
      </c>
      <c r="M237" s="20">
        <f t="shared" ref="M237:M239" si="61">(K237-L237)/L237*100</f>
        <v>15.203471364493238</v>
      </c>
      <c r="N237" s="124">
        <f>D237/D393*100</f>
        <v>38.264032646481589</v>
      </c>
    </row>
    <row r="238" spans="1:14" ht="15" thickTop="1" thickBot="1">
      <c r="A238" s="244" t="s">
        <v>32</v>
      </c>
      <c r="B238" s="173" t="s">
        <v>19</v>
      </c>
      <c r="C238" s="23">
        <v>131.55871999999999</v>
      </c>
      <c r="D238" s="23">
        <v>958.04979800000001</v>
      </c>
      <c r="E238" s="23">
        <v>1242.74</v>
      </c>
      <c r="F238" s="39">
        <f>(D238-E238)/E238*100</f>
        <v>-22.908267376925181</v>
      </c>
      <c r="G238" s="24">
        <v>5692</v>
      </c>
      <c r="H238" s="24">
        <v>686205.59219999996</v>
      </c>
      <c r="I238" s="24">
        <v>562</v>
      </c>
      <c r="J238" s="23">
        <v>80.84751</v>
      </c>
      <c r="K238" s="24">
        <v>552.242749</v>
      </c>
      <c r="L238" s="24">
        <v>499.62</v>
      </c>
      <c r="M238" s="39">
        <f t="shared" si="61"/>
        <v>10.532554541451503</v>
      </c>
      <c r="N238" s="123">
        <f>D238/D381*100</f>
        <v>16.874392492900441</v>
      </c>
    </row>
    <row r="239" spans="1:14" ht="14.25" thickBot="1">
      <c r="A239" s="244"/>
      <c r="B239" s="173" t="s">
        <v>20</v>
      </c>
      <c r="C239" s="24">
        <v>16.015384999999998</v>
      </c>
      <c r="D239" s="24">
        <v>168.29571200000001</v>
      </c>
      <c r="E239" s="24">
        <v>282.7</v>
      </c>
      <c r="F239" s="39">
        <f>(D239-E239)/E239*100</f>
        <v>-40.468442872302788</v>
      </c>
      <c r="G239" s="24">
        <v>1440</v>
      </c>
      <c r="H239" s="24">
        <v>28787.8</v>
      </c>
      <c r="I239" s="24">
        <v>207</v>
      </c>
      <c r="J239" s="24">
        <v>25.614041</v>
      </c>
      <c r="K239" s="24">
        <v>150.444233</v>
      </c>
      <c r="L239" s="24">
        <v>180.92</v>
      </c>
      <c r="M239" s="39">
        <f t="shared" si="61"/>
        <v>-16.844885584788852</v>
      </c>
      <c r="N239" s="123">
        <f>D239/D382*100</f>
        <v>12.763644593084027</v>
      </c>
    </row>
    <row r="240" spans="1:14" ht="14.25" thickBot="1">
      <c r="A240" s="244"/>
      <c r="B240" s="173" t="s">
        <v>21</v>
      </c>
      <c r="C240" s="24">
        <v>0.38679200000000002</v>
      </c>
      <c r="D240" s="24">
        <v>8.6817849999999996</v>
      </c>
      <c r="E240" s="24">
        <v>3.92</v>
      </c>
      <c r="F240" s="39">
        <f>(D240-E240)/E240*100</f>
        <v>121.47410714285714</v>
      </c>
      <c r="G240" s="24">
        <v>36</v>
      </c>
      <c r="H240" s="24">
        <v>15901.718199999999</v>
      </c>
      <c r="I240" s="24">
        <v>3</v>
      </c>
      <c r="J240" s="24"/>
      <c r="K240" s="24">
        <v>1.1074999999999999</v>
      </c>
      <c r="L240" s="24"/>
      <c r="M240" s="39"/>
      <c r="N240" s="123">
        <f>D240/D383*100</f>
        <v>1.2823971554751805</v>
      </c>
    </row>
    <row r="241" spans="1:14" ht="14.25" thickBot="1">
      <c r="A241" s="244"/>
      <c r="B241" s="173" t="s">
        <v>22</v>
      </c>
      <c r="C241" s="25">
        <v>1.3738049999999999</v>
      </c>
      <c r="D241" s="25">
        <v>19.910307</v>
      </c>
      <c r="E241" s="24">
        <v>17.739999999999998</v>
      </c>
      <c r="F241" s="39">
        <f>(D241-E241)/E241*100</f>
        <v>12.233974069898542</v>
      </c>
      <c r="G241" s="24">
        <v>1244</v>
      </c>
      <c r="H241" s="24">
        <v>112198.9635</v>
      </c>
      <c r="I241" s="24">
        <v>17</v>
      </c>
      <c r="J241" s="25">
        <v>0.1328</v>
      </c>
      <c r="K241" s="24">
        <v>7.8971</v>
      </c>
      <c r="L241" s="24">
        <v>0.25</v>
      </c>
      <c r="M241" s="39"/>
      <c r="N241" s="123">
        <f>D241/D384*100</f>
        <v>16.902915437987559</v>
      </c>
    </row>
    <row r="242" spans="1:14" ht="14.25" thickBot="1">
      <c r="A242" s="244"/>
      <c r="B242" s="173" t="s">
        <v>23</v>
      </c>
      <c r="C242" s="24"/>
      <c r="D242" s="24"/>
      <c r="E242" s="24"/>
      <c r="F242" s="39"/>
      <c r="G242" s="24"/>
      <c r="H242" s="24"/>
      <c r="I242" s="24"/>
      <c r="J242" s="24"/>
      <c r="K242" s="24"/>
      <c r="L242" s="24"/>
      <c r="M242" s="39"/>
      <c r="N242" s="123"/>
    </row>
    <row r="243" spans="1:14" ht="14.25" thickBot="1">
      <c r="A243" s="244"/>
      <c r="B243" s="173" t="s">
        <v>24</v>
      </c>
      <c r="C243" s="24">
        <v>1.8525940000000001</v>
      </c>
      <c r="D243" s="24">
        <v>8.7320969999999996</v>
      </c>
      <c r="E243" s="24">
        <v>9.9700000000000006</v>
      </c>
      <c r="F243" s="39">
        <f>(D243-E243)/E243*100</f>
        <v>-12.416278836509537</v>
      </c>
      <c r="G243" s="24">
        <v>21</v>
      </c>
      <c r="H243" s="24">
        <v>11818.15</v>
      </c>
      <c r="I243" s="24">
        <v>4</v>
      </c>
      <c r="J243" s="24"/>
      <c r="K243" s="24">
        <v>0.2747</v>
      </c>
      <c r="L243" s="24">
        <v>0.02</v>
      </c>
      <c r="M243" s="39">
        <f>(K243-L243)/L243*100</f>
        <v>1273.5</v>
      </c>
      <c r="N243" s="123">
        <f>D243/D386*100</f>
        <v>1.6936507043813478</v>
      </c>
    </row>
    <row r="244" spans="1:14" ht="14.25" thickBot="1">
      <c r="A244" s="244"/>
      <c r="B244" s="173" t="s">
        <v>25</v>
      </c>
      <c r="C244" s="47"/>
      <c r="D244" s="47">
        <v>1.8792</v>
      </c>
      <c r="E244" s="26">
        <v>4.82</v>
      </c>
      <c r="F244" s="39"/>
      <c r="G244" s="26">
        <v>2</v>
      </c>
      <c r="H244" s="26">
        <v>62.64</v>
      </c>
      <c r="I244" s="26">
        <v>2</v>
      </c>
      <c r="J244" s="47"/>
      <c r="K244" s="26">
        <v>11.251200000000001</v>
      </c>
      <c r="L244" s="26"/>
      <c r="M244" s="39"/>
      <c r="N244" s="123">
        <f>D244/D387*100</f>
        <v>4.6245522825790447E-2</v>
      </c>
    </row>
    <row r="245" spans="1:14" ht="14.25" thickBot="1">
      <c r="A245" s="244"/>
      <c r="B245" s="173" t="s">
        <v>26</v>
      </c>
      <c r="C245" s="24">
        <v>11.06</v>
      </c>
      <c r="D245" s="24">
        <v>271.82</v>
      </c>
      <c r="E245" s="24">
        <v>74.64</v>
      </c>
      <c r="F245" s="39">
        <f>(D245-E245)/E245*100</f>
        <v>264.17470525187571</v>
      </c>
      <c r="G245" s="24">
        <v>24618</v>
      </c>
      <c r="H245" s="24">
        <v>1167667.57</v>
      </c>
      <c r="I245" s="24">
        <v>284</v>
      </c>
      <c r="J245" s="24">
        <v>4.59430099999999</v>
      </c>
      <c r="K245" s="24">
        <v>47.363185000000001</v>
      </c>
      <c r="L245" s="24">
        <v>31.8</v>
      </c>
      <c r="M245" s="39">
        <f>(K245-L245)/L245*100</f>
        <v>48.94083333333333</v>
      </c>
      <c r="N245" s="123">
        <f>D245/D388*100</f>
        <v>27.157475089073635</v>
      </c>
    </row>
    <row r="246" spans="1:14" ht="14.25" thickBot="1">
      <c r="A246" s="244"/>
      <c r="B246" s="173" t="s">
        <v>27</v>
      </c>
      <c r="C246" s="24"/>
      <c r="D246" s="24"/>
      <c r="E246" s="24">
        <v>4.03</v>
      </c>
      <c r="F246" s="39"/>
      <c r="G246" s="24"/>
      <c r="H246" s="48"/>
      <c r="I246" s="24"/>
      <c r="J246" s="24"/>
      <c r="K246" s="24"/>
      <c r="L246" s="24"/>
      <c r="M246" s="39"/>
      <c r="N246" s="123"/>
    </row>
    <row r="247" spans="1:14" ht="14.25" thickBot="1">
      <c r="A247" s="244"/>
      <c r="B247" s="18" t="s">
        <v>28</v>
      </c>
      <c r="C247" s="48"/>
      <c r="D247" s="48"/>
      <c r="E247" s="48"/>
      <c r="F247" s="39"/>
      <c r="G247" s="48"/>
      <c r="H247" s="48"/>
      <c r="I247" s="48"/>
      <c r="J247" s="48"/>
      <c r="K247" s="48"/>
      <c r="L247" s="48"/>
      <c r="M247" s="39"/>
      <c r="N247" s="123"/>
    </row>
    <row r="248" spans="1:14" ht="14.25" thickBot="1">
      <c r="A248" s="244"/>
      <c r="B248" s="18" t="s">
        <v>29</v>
      </c>
      <c r="C248" s="48"/>
      <c r="D248" s="48"/>
      <c r="E248" s="48">
        <v>4.03</v>
      </c>
      <c r="F248" s="39"/>
      <c r="G248" s="48"/>
      <c r="H248" s="48"/>
      <c r="I248" s="48"/>
      <c r="J248" s="48"/>
      <c r="K248" s="48"/>
      <c r="L248" s="48"/>
      <c r="M248" s="39"/>
      <c r="N248" s="123"/>
    </row>
    <row r="249" spans="1:14" ht="14.25" thickBot="1">
      <c r="A249" s="244"/>
      <c r="B249" s="18" t="s">
        <v>30</v>
      </c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123"/>
    </row>
    <row r="250" spans="1:14" ht="14.25" thickBot="1">
      <c r="A250" s="245"/>
      <c r="B250" s="19" t="s">
        <v>31</v>
      </c>
      <c r="C250" s="20">
        <f t="shared" ref="C250:L250" si="62">C238+C240+C241+C242+C243+C244+C245+C246</f>
        <v>146.23191100000003</v>
      </c>
      <c r="D250" s="20">
        <f t="shared" si="62"/>
        <v>1269.073187</v>
      </c>
      <c r="E250" s="20">
        <f t="shared" si="62"/>
        <v>1357.8600000000001</v>
      </c>
      <c r="F250" s="20">
        <f>(D250-E250)/E250*100</f>
        <v>-6.5387310179252767</v>
      </c>
      <c r="G250" s="20">
        <f t="shared" si="62"/>
        <v>31613</v>
      </c>
      <c r="H250" s="20">
        <f t="shared" si="62"/>
        <v>1993854.6339</v>
      </c>
      <c r="I250" s="20">
        <f t="shared" si="62"/>
        <v>872</v>
      </c>
      <c r="J250" s="20">
        <f t="shared" si="62"/>
        <v>85.57461099999999</v>
      </c>
      <c r="K250" s="20">
        <f t="shared" si="62"/>
        <v>620.13643400000012</v>
      </c>
      <c r="L250" s="20">
        <f t="shared" si="62"/>
        <v>531.68999999999994</v>
      </c>
      <c r="M250" s="20">
        <f t="shared" ref="M250:M252" si="63">(K250-L250)/L250*100</f>
        <v>16.634962854294834</v>
      </c>
      <c r="N250" s="124">
        <f>D250/D393*100</f>
        <v>10.48618778842336</v>
      </c>
    </row>
    <row r="251" spans="1:14" ht="15" thickTop="1" thickBot="1">
      <c r="A251" s="244" t="s">
        <v>101</v>
      </c>
      <c r="B251" s="173" t="s">
        <v>19</v>
      </c>
      <c r="C251" s="118">
        <v>180.17607900000007</v>
      </c>
      <c r="D251" s="118">
        <v>1297.4555350000001</v>
      </c>
      <c r="E251" s="85">
        <v>1680.5994230000001</v>
      </c>
      <c r="F251" s="39">
        <f>(D251-E251)/E251*100</f>
        <v>-22.798049479039957</v>
      </c>
      <c r="G251" s="85">
        <v>9633</v>
      </c>
      <c r="H251" s="85">
        <v>1246789.6569100013</v>
      </c>
      <c r="I251" s="85">
        <v>999</v>
      </c>
      <c r="J251" s="85">
        <v>119.11</v>
      </c>
      <c r="K251" s="85">
        <v>654.92999999999995</v>
      </c>
      <c r="L251" s="85">
        <v>743.83742299999994</v>
      </c>
      <c r="M251" s="39">
        <f t="shared" si="63"/>
        <v>-11.952534283825621</v>
      </c>
      <c r="N251" s="123">
        <f>D251/D381*100</f>
        <v>22.85243834441696</v>
      </c>
    </row>
    <row r="252" spans="1:14" ht="14.25" thickBot="1">
      <c r="A252" s="244"/>
      <c r="B252" s="173" t="s">
        <v>20</v>
      </c>
      <c r="C252" s="118">
        <v>37.486258000000021</v>
      </c>
      <c r="D252" s="118">
        <v>264.001598</v>
      </c>
      <c r="E252" s="85">
        <v>321.42166700000001</v>
      </c>
      <c r="F252" s="39">
        <f>(D252-E252)/E252*100</f>
        <v>-17.864405202030145</v>
      </c>
      <c r="G252" s="85">
        <v>3010</v>
      </c>
      <c r="H252" s="85">
        <v>60200</v>
      </c>
      <c r="I252" s="85">
        <v>370</v>
      </c>
      <c r="J252" s="85">
        <v>58.5</v>
      </c>
      <c r="K252" s="85">
        <v>206.39</v>
      </c>
      <c r="L252" s="85">
        <v>267.007903</v>
      </c>
      <c r="M252" s="39">
        <f t="shared" si="63"/>
        <v>-22.702662475125322</v>
      </c>
      <c r="N252" s="123">
        <f>D252/D382*100</f>
        <v>20.022034601085043</v>
      </c>
    </row>
    <row r="253" spans="1:14" ht="14.25" thickBot="1">
      <c r="A253" s="244"/>
      <c r="B253" s="173" t="s">
        <v>21</v>
      </c>
      <c r="C253" s="118">
        <v>7.0159480000000052</v>
      </c>
      <c r="D253" s="118">
        <v>23.792756000000001</v>
      </c>
      <c r="E253" s="85">
        <v>22.498408999999999</v>
      </c>
      <c r="F253" s="39">
        <f>(D253-E253)/E253*100</f>
        <v>5.7530601386080322</v>
      </c>
      <c r="G253" s="85">
        <v>266</v>
      </c>
      <c r="H253" s="85">
        <v>44778.694995999998</v>
      </c>
      <c r="I253" s="85">
        <v>13</v>
      </c>
      <c r="J253" s="85">
        <v>0</v>
      </c>
      <c r="K253" s="85">
        <v>13</v>
      </c>
      <c r="L253" s="85">
        <v>3</v>
      </c>
      <c r="M253" s="39"/>
      <c r="N253" s="123">
        <f>D253/D383*100</f>
        <v>3.5144572936688752</v>
      </c>
    </row>
    <row r="254" spans="1:14" ht="14.25" thickBot="1">
      <c r="A254" s="244"/>
      <c r="B254" s="173" t="s">
        <v>22</v>
      </c>
      <c r="C254" s="118">
        <v>4.7879000000000893E-2</v>
      </c>
      <c r="D254" s="118">
        <v>4.7261100000000003</v>
      </c>
      <c r="E254" s="85">
        <v>3.3896559999999996</v>
      </c>
      <c r="F254" s="39">
        <f>(D254-E254)/E254*100</f>
        <v>39.427422723721847</v>
      </c>
      <c r="G254" s="85">
        <v>521</v>
      </c>
      <c r="H254" s="85">
        <v>27731.5</v>
      </c>
      <c r="I254" s="85">
        <v>98</v>
      </c>
      <c r="J254" s="85">
        <v>1</v>
      </c>
      <c r="K254" s="85">
        <v>12</v>
      </c>
      <c r="L254" s="85">
        <v>12</v>
      </c>
      <c r="M254" s="39">
        <f>(K254-L254)/L254*100</f>
        <v>0</v>
      </c>
      <c r="N254" s="123">
        <f>D254/D384*100</f>
        <v>4.0122454003661208</v>
      </c>
    </row>
    <row r="255" spans="1:14" ht="14.25" thickBot="1">
      <c r="A255" s="244"/>
      <c r="B255" s="173" t="s">
        <v>23</v>
      </c>
      <c r="C255" s="118">
        <v>0</v>
      </c>
      <c r="D255" s="118">
        <v>0</v>
      </c>
      <c r="E255" s="85">
        <v>0</v>
      </c>
      <c r="F255" s="39"/>
      <c r="G255" s="85">
        <v>1</v>
      </c>
      <c r="H255" s="85">
        <v>3130.4349000000002</v>
      </c>
      <c r="I255" s="85">
        <v>0</v>
      </c>
      <c r="J255" s="85">
        <v>0</v>
      </c>
      <c r="K255" s="85">
        <v>0</v>
      </c>
      <c r="L255" s="85">
        <v>1</v>
      </c>
      <c r="M255" s="39"/>
      <c r="N255" s="123"/>
    </row>
    <row r="256" spans="1:14" ht="14.25" thickBot="1">
      <c r="A256" s="244"/>
      <c r="B256" s="173" t="s">
        <v>24</v>
      </c>
      <c r="C256" s="118">
        <v>2.8461740000000049</v>
      </c>
      <c r="D256" s="118">
        <v>39.930880000000002</v>
      </c>
      <c r="E256" s="85">
        <v>23.586189999999998</v>
      </c>
      <c r="F256" s="39">
        <f>(D256-E256)/E256*100</f>
        <v>69.297711923799497</v>
      </c>
      <c r="G256" s="85">
        <v>36</v>
      </c>
      <c r="H256" s="85">
        <v>39047</v>
      </c>
      <c r="I256" s="85">
        <v>6</v>
      </c>
      <c r="J256" s="85">
        <v>0</v>
      </c>
      <c r="K256" s="85">
        <v>14</v>
      </c>
      <c r="L256" s="85">
        <v>2</v>
      </c>
      <c r="M256" s="39">
        <f>(K256-L256)/L256*100</f>
        <v>600</v>
      </c>
      <c r="N256" s="123">
        <f>D256/D386*100</f>
        <v>7.7448707954763982</v>
      </c>
    </row>
    <row r="257" spans="1:14" ht="14.25" thickBot="1">
      <c r="A257" s="244"/>
      <c r="B257" s="173" t="s">
        <v>25</v>
      </c>
      <c r="C257" s="118">
        <v>0</v>
      </c>
      <c r="D257" s="118">
        <v>0</v>
      </c>
      <c r="E257" s="87">
        <v>0</v>
      </c>
      <c r="F257" s="39"/>
      <c r="G257" s="87"/>
      <c r="H257" s="87">
        <v>0</v>
      </c>
      <c r="I257" s="85">
        <v>0</v>
      </c>
      <c r="J257" s="85">
        <v>0</v>
      </c>
      <c r="K257" s="85">
        <v>0</v>
      </c>
      <c r="L257" s="85">
        <v>0</v>
      </c>
      <c r="M257" s="39"/>
      <c r="N257" s="123"/>
    </row>
    <row r="258" spans="1:14" ht="14.25" thickBot="1">
      <c r="A258" s="244"/>
      <c r="B258" s="173" t="s">
        <v>26</v>
      </c>
      <c r="C258" s="118">
        <v>27.847443000000141</v>
      </c>
      <c r="D258" s="118">
        <v>234.03965700000012</v>
      </c>
      <c r="E258" s="85">
        <v>242.55956800000007</v>
      </c>
      <c r="F258" s="39">
        <f>(D258-E258)/E258*100</f>
        <v>-3.5125025453541161</v>
      </c>
      <c r="G258" s="85">
        <v>4543</v>
      </c>
      <c r="H258" s="85">
        <v>3044896.94</v>
      </c>
      <c r="I258" s="85">
        <v>37</v>
      </c>
      <c r="J258" s="85">
        <v>3</v>
      </c>
      <c r="K258" s="85">
        <v>25</v>
      </c>
      <c r="L258" s="85">
        <v>29.259999999999998</v>
      </c>
      <c r="M258" s="39">
        <f>(K258-L258)/L258*100</f>
        <v>-14.559125085440868</v>
      </c>
      <c r="N258" s="123">
        <f>D258/D388*100</f>
        <v>23.38284951376956</v>
      </c>
    </row>
    <row r="259" spans="1:14" ht="14.25" thickBot="1">
      <c r="A259" s="244"/>
      <c r="B259" s="173" t="s">
        <v>27</v>
      </c>
      <c r="C259" s="118">
        <v>0</v>
      </c>
      <c r="D259" s="118">
        <v>0</v>
      </c>
      <c r="E259" s="85">
        <v>0</v>
      </c>
      <c r="F259" s="39"/>
      <c r="G259" s="85"/>
      <c r="H259" s="85"/>
      <c r="I259" s="85">
        <v>0</v>
      </c>
      <c r="J259" s="85">
        <v>0</v>
      </c>
      <c r="K259" s="85">
        <v>0</v>
      </c>
      <c r="L259" s="85">
        <v>0</v>
      </c>
      <c r="M259" s="39"/>
      <c r="N259" s="123"/>
    </row>
    <row r="260" spans="1:14" ht="14.25" thickBot="1">
      <c r="A260" s="244"/>
      <c r="B260" s="18" t="s">
        <v>28</v>
      </c>
      <c r="C260" s="118">
        <v>0</v>
      </c>
      <c r="D260" s="118">
        <v>0</v>
      </c>
      <c r="E260" s="85">
        <v>0</v>
      </c>
      <c r="F260" s="39"/>
      <c r="G260" s="85"/>
      <c r="H260" s="85"/>
      <c r="I260" s="85">
        <v>0</v>
      </c>
      <c r="J260" s="85">
        <v>0</v>
      </c>
      <c r="K260" s="85">
        <v>0</v>
      </c>
      <c r="L260" s="85">
        <v>0</v>
      </c>
      <c r="M260" s="39"/>
      <c r="N260" s="123"/>
    </row>
    <row r="261" spans="1:14" ht="14.25" thickBot="1">
      <c r="A261" s="244"/>
      <c r="B261" s="18" t="s">
        <v>29</v>
      </c>
      <c r="C261" s="118">
        <v>0</v>
      </c>
      <c r="D261" s="118">
        <v>0</v>
      </c>
      <c r="E261" s="85">
        <v>0</v>
      </c>
      <c r="F261" s="39"/>
      <c r="G261" s="85"/>
      <c r="H261" s="85"/>
      <c r="I261" s="85">
        <v>0</v>
      </c>
      <c r="J261" s="85">
        <v>0</v>
      </c>
      <c r="K261" s="85">
        <v>0</v>
      </c>
      <c r="L261" s="85">
        <v>0</v>
      </c>
      <c r="M261" s="39"/>
      <c r="N261" s="123"/>
    </row>
    <row r="262" spans="1:14" ht="14.25" thickBot="1">
      <c r="A262" s="244"/>
      <c r="B262" s="18" t="s">
        <v>30</v>
      </c>
      <c r="C262" s="118">
        <v>0</v>
      </c>
      <c r="D262" s="118">
        <v>0</v>
      </c>
      <c r="E262" s="85">
        <v>0</v>
      </c>
      <c r="F262" s="39"/>
      <c r="G262" s="85"/>
      <c r="H262" s="85"/>
      <c r="I262" s="85">
        <v>0</v>
      </c>
      <c r="J262" s="85">
        <v>0</v>
      </c>
      <c r="K262" s="85">
        <v>0</v>
      </c>
      <c r="L262" s="85">
        <v>0</v>
      </c>
      <c r="M262" s="39"/>
      <c r="N262" s="123"/>
    </row>
    <row r="263" spans="1:14" ht="14.25" thickBot="1">
      <c r="A263" s="245"/>
      <c r="B263" s="19" t="s">
        <v>31</v>
      </c>
      <c r="C263" s="20">
        <f t="shared" ref="C263:L263" si="64">C251+C253+C254+C255+C256+C257+C258+C259</f>
        <v>217.93352300000024</v>
      </c>
      <c r="D263" s="20">
        <f t="shared" si="64"/>
        <v>1599.9449380000003</v>
      </c>
      <c r="E263" s="20">
        <f t="shared" si="64"/>
        <v>1972.6332460000003</v>
      </c>
      <c r="F263" s="20">
        <f>(D263-E263)/E263*100</f>
        <v>-18.892934546029643</v>
      </c>
      <c r="G263" s="20">
        <f t="shared" si="64"/>
        <v>15000</v>
      </c>
      <c r="H263" s="20">
        <f t="shared" si="64"/>
        <v>4406374.2268060017</v>
      </c>
      <c r="I263" s="20">
        <f t="shared" si="64"/>
        <v>1153</v>
      </c>
      <c r="J263" s="20">
        <f t="shared" si="64"/>
        <v>123.11</v>
      </c>
      <c r="K263" s="20">
        <f t="shared" si="64"/>
        <v>718.93</v>
      </c>
      <c r="L263" s="20">
        <f t="shared" si="64"/>
        <v>791.09742299999994</v>
      </c>
      <c r="M263" s="20">
        <f t="shared" ref="M263:M265" si="65">(K263-L263)/L263*100</f>
        <v>-9.1224444552387318</v>
      </c>
      <c r="N263" s="124">
        <f>D263/D393*100</f>
        <v>13.220138320521757</v>
      </c>
    </row>
    <row r="264" spans="1:14" ht="14.25" thickTop="1">
      <c r="A264" s="246" t="s">
        <v>100</v>
      </c>
      <c r="B264" s="22" t="s">
        <v>19</v>
      </c>
      <c r="C264" s="135">
        <v>24.462900000000001</v>
      </c>
      <c r="D264" s="135">
        <v>420.22750000000002</v>
      </c>
      <c r="E264" s="198">
        <v>613.2835</v>
      </c>
      <c r="F264" s="125">
        <f>(D264-E264)/E264*100</f>
        <v>-31.479079414332844</v>
      </c>
      <c r="G264" s="136">
        <v>1522</v>
      </c>
      <c r="H264" s="136">
        <v>140852</v>
      </c>
      <c r="I264" s="136">
        <v>302</v>
      </c>
      <c r="J264" s="136">
        <v>37.362099999999998</v>
      </c>
      <c r="K264" s="136">
        <v>248.79859999999999</v>
      </c>
      <c r="L264" s="136">
        <v>470.86470000000003</v>
      </c>
      <c r="M264" s="125">
        <f t="shared" si="65"/>
        <v>-47.161339552529633</v>
      </c>
      <c r="N264" s="126">
        <f t="shared" ref="N264:N272" si="66">D264/D381*100</f>
        <v>7.4015816151868963</v>
      </c>
    </row>
    <row r="265" spans="1:14">
      <c r="A265" s="254"/>
      <c r="B265" s="173" t="s">
        <v>20</v>
      </c>
      <c r="C265" s="136">
        <v>4.7657999999999996</v>
      </c>
      <c r="D265" s="136">
        <v>73.906800000000004</v>
      </c>
      <c r="E265" s="199">
        <v>122.2063</v>
      </c>
      <c r="F265" s="39">
        <f>(D265-E265)/E265*100</f>
        <v>-39.522921486044496</v>
      </c>
      <c r="G265" s="136">
        <v>375</v>
      </c>
      <c r="H265" s="136">
        <v>7440</v>
      </c>
      <c r="I265" s="136">
        <v>100</v>
      </c>
      <c r="J265" s="136">
        <v>14.3681</v>
      </c>
      <c r="K265" s="136">
        <v>72.693600000000004</v>
      </c>
      <c r="L265" s="136">
        <v>149.7456</v>
      </c>
      <c r="M265" s="39">
        <f t="shared" si="65"/>
        <v>-51.455268134756551</v>
      </c>
      <c r="N265" s="123">
        <f t="shared" si="66"/>
        <v>5.6051346585238173</v>
      </c>
    </row>
    <row r="266" spans="1:14">
      <c r="A266" s="254"/>
      <c r="B266" s="173" t="s">
        <v>21</v>
      </c>
      <c r="C266" s="136">
        <v>0.80179999999999996</v>
      </c>
      <c r="D266" s="136">
        <v>4.6795999999999998</v>
      </c>
      <c r="E266" s="199">
        <v>3.1825000000000001</v>
      </c>
      <c r="F266" s="39">
        <f>(D266-E266)/E266*100</f>
        <v>47.041633935585217</v>
      </c>
      <c r="G266" s="136">
        <v>3</v>
      </c>
      <c r="H266" s="136">
        <v>4782.68</v>
      </c>
      <c r="I266" s="136">
        <v>0</v>
      </c>
      <c r="J266" s="136">
        <v>0</v>
      </c>
      <c r="K266" s="136">
        <v>0</v>
      </c>
      <c r="L266" s="136">
        <v>2.7199999999999998E-2</v>
      </c>
      <c r="M266" s="39"/>
      <c r="N266" s="123">
        <f t="shared" si="66"/>
        <v>0.69122947973966808</v>
      </c>
    </row>
    <row r="267" spans="1:14">
      <c r="A267" s="254"/>
      <c r="B267" s="173" t="s">
        <v>22</v>
      </c>
      <c r="C267" s="136">
        <v>0</v>
      </c>
      <c r="D267" s="136">
        <v>0</v>
      </c>
      <c r="E267" s="199">
        <v>1.8800000000000001E-2</v>
      </c>
      <c r="F267" s="39">
        <f>(D267-E267)/E267*100</f>
        <v>-100</v>
      </c>
      <c r="G267" s="136">
        <v>0</v>
      </c>
      <c r="H267" s="136">
        <v>0</v>
      </c>
      <c r="I267" s="136">
        <v>0</v>
      </c>
      <c r="J267" s="136">
        <v>0</v>
      </c>
      <c r="K267" s="136">
        <v>0</v>
      </c>
      <c r="L267" s="136">
        <v>0.48249999999999998</v>
      </c>
      <c r="M267" s="39"/>
      <c r="N267" s="123">
        <f t="shared" si="66"/>
        <v>0</v>
      </c>
    </row>
    <row r="268" spans="1:14">
      <c r="A268" s="254"/>
      <c r="B268" s="173" t="s">
        <v>23</v>
      </c>
      <c r="C268" s="136">
        <v>0</v>
      </c>
      <c r="D268" s="136">
        <v>0</v>
      </c>
      <c r="E268" s="199">
        <v>0</v>
      </c>
      <c r="F268" s="39"/>
      <c r="G268" s="136">
        <v>0</v>
      </c>
      <c r="H268" s="136">
        <v>0</v>
      </c>
      <c r="I268" s="136">
        <v>0</v>
      </c>
      <c r="J268" s="136">
        <v>0</v>
      </c>
      <c r="K268" s="136">
        <v>0</v>
      </c>
      <c r="L268" s="136">
        <v>0</v>
      </c>
      <c r="M268" s="39"/>
      <c r="N268" s="123">
        <f t="shared" si="66"/>
        <v>0</v>
      </c>
    </row>
    <row r="269" spans="1:14">
      <c r="A269" s="254"/>
      <c r="B269" s="173" t="s">
        <v>24</v>
      </c>
      <c r="C269" s="136">
        <v>1.0147999999999999</v>
      </c>
      <c r="D269" s="136">
        <v>134.12379999999999</v>
      </c>
      <c r="E269" s="136">
        <v>94.01</v>
      </c>
      <c r="F269" s="39">
        <f>(D269-E269)/E269*100</f>
        <v>42.669715987660865</v>
      </c>
      <c r="G269" s="136">
        <v>23</v>
      </c>
      <c r="H269" s="136">
        <v>197658</v>
      </c>
      <c r="I269" s="136">
        <v>90</v>
      </c>
      <c r="J269" s="136">
        <v>15.4954</v>
      </c>
      <c r="K269" s="136">
        <v>141.4769</v>
      </c>
      <c r="L269" s="136">
        <v>125.5158</v>
      </c>
      <c r="M269" s="39">
        <f>(K269-L269)/L269*100</f>
        <v>12.716407018080595</v>
      </c>
      <c r="N269" s="123">
        <f t="shared" si="66"/>
        <v>26.014240146931826</v>
      </c>
    </row>
    <row r="270" spans="1:14">
      <c r="A270" s="254"/>
      <c r="B270" s="173" t="s">
        <v>25</v>
      </c>
      <c r="C270" s="138">
        <v>618.65139999999997</v>
      </c>
      <c r="D270" s="138">
        <v>1212.0402999999999</v>
      </c>
      <c r="E270" s="138">
        <v>1572.5486000000001</v>
      </c>
      <c r="F270" s="39">
        <f>(D270-E270)/E270*100</f>
        <v>-22.925097513679397</v>
      </c>
      <c r="G270" s="138">
        <v>202</v>
      </c>
      <c r="H270" s="138">
        <v>74169</v>
      </c>
      <c r="I270" s="138">
        <v>453</v>
      </c>
      <c r="J270" s="138">
        <v>2.3199999999999998</v>
      </c>
      <c r="K270" s="136">
        <v>183.92919999999998</v>
      </c>
      <c r="L270" s="136">
        <v>143.56639999999999</v>
      </c>
      <c r="M270" s="39">
        <f>(K270-L270)/L270*100</f>
        <v>28.114377737409306</v>
      </c>
      <c r="N270" s="123">
        <f t="shared" si="66"/>
        <v>29.827286802590407</v>
      </c>
    </row>
    <row r="271" spans="1:14">
      <c r="A271" s="254"/>
      <c r="B271" s="173" t="s">
        <v>26</v>
      </c>
      <c r="C271" s="136">
        <v>2.0234000000000001</v>
      </c>
      <c r="D271" s="136">
        <v>32.325400000000002</v>
      </c>
      <c r="E271" s="136">
        <v>43.283299999999997</v>
      </c>
      <c r="F271" s="39">
        <f>(D271-E271)/E271*100</f>
        <v>-25.316692581203366</v>
      </c>
      <c r="G271" s="136">
        <v>146</v>
      </c>
      <c r="H271" s="136">
        <v>11879</v>
      </c>
      <c r="I271" s="136">
        <v>36</v>
      </c>
      <c r="J271" s="136">
        <v>0.79149999999999998</v>
      </c>
      <c r="K271" s="136">
        <v>51.390599999999999</v>
      </c>
      <c r="L271" s="136">
        <v>58.090200000000003</v>
      </c>
      <c r="M271" s="39">
        <f>(K271-L271)/L271*100</f>
        <v>-11.533098526085301</v>
      </c>
      <c r="N271" s="123">
        <f t="shared" si="66"/>
        <v>3.2296234465614782</v>
      </c>
    </row>
    <row r="272" spans="1:14">
      <c r="A272" s="254"/>
      <c r="B272" s="173" t="s">
        <v>27</v>
      </c>
      <c r="C272" s="136">
        <v>0</v>
      </c>
      <c r="D272" s="136">
        <v>0</v>
      </c>
      <c r="E272" s="136">
        <v>0</v>
      </c>
      <c r="F272" s="39"/>
      <c r="G272" s="136">
        <v>0</v>
      </c>
      <c r="H272" s="136">
        <v>0</v>
      </c>
      <c r="I272" s="136">
        <v>0</v>
      </c>
      <c r="J272" s="136">
        <v>0</v>
      </c>
      <c r="K272" s="136">
        <v>0</v>
      </c>
      <c r="L272" s="136">
        <v>0</v>
      </c>
      <c r="M272" s="39"/>
      <c r="N272" s="123">
        <f t="shared" si="66"/>
        <v>0</v>
      </c>
    </row>
    <row r="273" spans="1:14">
      <c r="A273" s="254"/>
      <c r="B273" s="18" t="s">
        <v>28</v>
      </c>
      <c r="C273" s="137">
        <v>0</v>
      </c>
      <c r="D273" s="137">
        <v>0</v>
      </c>
      <c r="E273" s="137">
        <v>0</v>
      </c>
      <c r="F273" s="39"/>
      <c r="G273" s="137">
        <v>0</v>
      </c>
      <c r="H273" s="137">
        <v>0</v>
      </c>
      <c r="I273" s="137">
        <v>0</v>
      </c>
      <c r="J273" s="137">
        <v>0</v>
      </c>
      <c r="K273" s="137">
        <v>0</v>
      </c>
      <c r="L273" s="137">
        <v>0</v>
      </c>
      <c r="M273" s="39"/>
      <c r="N273" s="123"/>
    </row>
    <row r="274" spans="1:14">
      <c r="A274" s="254"/>
      <c r="B274" s="18" t="s">
        <v>29</v>
      </c>
      <c r="C274" s="137">
        <v>0</v>
      </c>
      <c r="D274" s="137">
        <v>0</v>
      </c>
      <c r="E274" s="137">
        <v>0</v>
      </c>
      <c r="F274" s="39"/>
      <c r="G274" s="137">
        <v>0</v>
      </c>
      <c r="H274" s="137">
        <v>0</v>
      </c>
      <c r="I274" s="137">
        <v>0</v>
      </c>
      <c r="J274" s="137">
        <v>0</v>
      </c>
      <c r="K274" s="137">
        <v>0</v>
      </c>
      <c r="L274" s="137">
        <v>0</v>
      </c>
      <c r="M274" s="39"/>
      <c r="N274" s="123"/>
    </row>
    <row r="275" spans="1:14">
      <c r="A275" s="254"/>
      <c r="B275" s="18" t="s">
        <v>30</v>
      </c>
      <c r="C275" s="137">
        <v>0</v>
      </c>
      <c r="D275" s="137">
        <v>0</v>
      </c>
      <c r="E275" s="137">
        <v>0</v>
      </c>
      <c r="F275" s="39"/>
      <c r="G275" s="137">
        <v>0</v>
      </c>
      <c r="H275" s="137">
        <v>0</v>
      </c>
      <c r="I275" s="137">
        <v>0</v>
      </c>
      <c r="J275" s="137">
        <v>0</v>
      </c>
      <c r="K275" s="137">
        <v>0</v>
      </c>
      <c r="L275" s="137">
        <v>0</v>
      </c>
      <c r="M275" s="39"/>
      <c r="N275" s="123">
        <f>D275/D392*100</f>
        <v>0</v>
      </c>
    </row>
    <row r="276" spans="1:14" ht="14.25" thickBot="1">
      <c r="A276" s="255"/>
      <c r="B276" s="19" t="s">
        <v>31</v>
      </c>
      <c r="C276" s="20">
        <f t="shared" ref="C276:L276" si="67">C264+C266+C267+C268+C269+C270+C271+C272</f>
        <v>646.95429999999999</v>
      </c>
      <c r="D276" s="20">
        <f t="shared" si="67"/>
        <v>1803.3965999999998</v>
      </c>
      <c r="E276" s="20">
        <f t="shared" si="67"/>
        <v>2326.3267000000001</v>
      </c>
      <c r="F276" s="20">
        <f>(D276-E276)/E276*100</f>
        <v>-22.478790274813949</v>
      </c>
      <c r="G276" s="20">
        <f t="shared" si="67"/>
        <v>1896</v>
      </c>
      <c r="H276" s="20">
        <f t="shared" si="67"/>
        <v>429340.68</v>
      </c>
      <c r="I276" s="20">
        <f t="shared" si="67"/>
        <v>881</v>
      </c>
      <c r="J276" s="20">
        <f t="shared" si="67"/>
        <v>55.969000000000001</v>
      </c>
      <c r="K276" s="20">
        <f t="shared" si="67"/>
        <v>625.59529999999995</v>
      </c>
      <c r="L276" s="20">
        <f t="shared" si="67"/>
        <v>798.54679999999996</v>
      </c>
      <c r="M276" s="20">
        <f t="shared" ref="M276:M278" si="68">(K276-L276)/L276*100</f>
        <v>-21.658279765193473</v>
      </c>
      <c r="N276" s="124">
        <f>D276/D393*100</f>
        <v>14.901233119035401</v>
      </c>
    </row>
    <row r="277" spans="1:14" ht="15" thickTop="1" thickBot="1">
      <c r="A277" s="244" t="s">
        <v>35</v>
      </c>
      <c r="B277" s="173" t="s">
        <v>19</v>
      </c>
      <c r="C277" s="80">
        <v>7.3412519999999999</v>
      </c>
      <c r="D277" s="80">
        <v>57.977513999999999</v>
      </c>
      <c r="E277" s="80">
        <v>80.652619000000001</v>
      </c>
      <c r="F277" s="39">
        <f>(D277-E277)/E277*100</f>
        <v>-28.114530291942536</v>
      </c>
      <c r="G277" s="81">
        <v>474</v>
      </c>
      <c r="H277" s="81">
        <v>51259.561909999997</v>
      </c>
      <c r="I277" s="81">
        <v>57</v>
      </c>
      <c r="J277" s="81">
        <v>4.5035299999999996</v>
      </c>
      <c r="K277" s="81">
        <v>29.759247999999999</v>
      </c>
      <c r="L277" s="81">
        <v>43.906091000000004</v>
      </c>
      <c r="M277" s="39">
        <f t="shared" si="68"/>
        <v>-32.220684369282623</v>
      </c>
      <c r="N277" s="123">
        <f>D277/D381*100</f>
        <v>1.0211737730554065</v>
      </c>
    </row>
    <row r="278" spans="1:14" ht="14.25" thickBot="1">
      <c r="A278" s="244"/>
      <c r="B278" s="173" t="s">
        <v>20</v>
      </c>
      <c r="C278" s="81">
        <v>0.55745400000000001</v>
      </c>
      <c r="D278" s="81">
        <v>6.1308319999999998</v>
      </c>
      <c r="E278" s="81">
        <v>14.49826</v>
      </c>
      <c r="F278" s="39">
        <f>(D278-E278)/E278*100</f>
        <v>-57.713325599071887</v>
      </c>
      <c r="G278" s="81">
        <v>67</v>
      </c>
      <c r="H278" s="81">
        <v>1340</v>
      </c>
      <c r="I278" s="81">
        <v>10</v>
      </c>
      <c r="J278" s="81"/>
      <c r="K278" s="81">
        <v>2.7591000000000001</v>
      </c>
      <c r="L278" s="81">
        <v>16.309277000000002</v>
      </c>
      <c r="M278" s="39">
        <f t="shared" si="68"/>
        <v>-83.082634503050016</v>
      </c>
      <c r="N278" s="123">
        <f>D278/D382*100</f>
        <v>0.46496586144694252</v>
      </c>
    </row>
    <row r="279" spans="1:14" ht="14.25" thickBot="1">
      <c r="A279" s="244"/>
      <c r="B279" s="173" t="s">
        <v>21</v>
      </c>
      <c r="C279" s="81"/>
      <c r="D279" s="81"/>
      <c r="E279" s="81"/>
      <c r="F279" s="39"/>
      <c r="G279" s="81"/>
      <c r="H279" s="81"/>
      <c r="I279" s="81"/>
      <c r="J279" s="81"/>
      <c r="K279" s="81"/>
      <c r="L279" s="81"/>
      <c r="M279" s="39"/>
      <c r="N279" s="123"/>
    </row>
    <row r="280" spans="1:14" ht="14.25" thickBot="1">
      <c r="A280" s="244"/>
      <c r="B280" s="173" t="s">
        <v>22</v>
      </c>
      <c r="C280" s="81"/>
      <c r="D280" s="81"/>
      <c r="E280" s="81"/>
      <c r="F280" s="39"/>
      <c r="G280" s="81"/>
      <c r="H280" s="81"/>
      <c r="I280" s="81"/>
      <c r="J280" s="81"/>
      <c r="K280" s="81"/>
      <c r="L280" s="81"/>
      <c r="M280" s="39"/>
      <c r="N280" s="123">
        <f>D280/D384*100</f>
        <v>0</v>
      </c>
    </row>
    <row r="281" spans="1:14" ht="14.25" thickBot="1">
      <c r="A281" s="244"/>
      <c r="B281" s="173" t="s">
        <v>23</v>
      </c>
      <c r="C281" s="81"/>
      <c r="D281" s="81"/>
      <c r="E281" s="81">
        <v>1.887E-3</v>
      </c>
      <c r="F281" s="39"/>
      <c r="G281" s="81"/>
      <c r="H281" s="81"/>
      <c r="I281" s="81"/>
      <c r="J281" s="81"/>
      <c r="K281" s="81"/>
      <c r="L281" s="81"/>
      <c r="M281" s="39"/>
      <c r="N281" s="123"/>
    </row>
    <row r="282" spans="1:14" ht="14.25" thickBot="1">
      <c r="A282" s="244"/>
      <c r="B282" s="173" t="s">
        <v>24</v>
      </c>
      <c r="C282" s="81">
        <v>2.5618159999999999</v>
      </c>
      <c r="D282" s="81">
        <v>18.387</v>
      </c>
      <c r="E282" s="81">
        <v>0.235849</v>
      </c>
      <c r="F282" s="39">
        <f>(D282-E282)/E282*100</f>
        <v>7696.0898710615684</v>
      </c>
      <c r="G282" s="81">
        <v>4</v>
      </c>
      <c r="H282" s="81">
        <v>8600.48</v>
      </c>
      <c r="I282" s="81"/>
      <c r="J282" s="81"/>
      <c r="K282" s="81"/>
      <c r="L282" s="81"/>
      <c r="M282" s="39"/>
      <c r="N282" s="123">
        <f>D282/D386*100</f>
        <v>3.5662860251620936</v>
      </c>
    </row>
    <row r="283" spans="1:14" ht="14.25" thickBot="1">
      <c r="A283" s="244"/>
      <c r="B283" s="173" t="s">
        <v>25</v>
      </c>
      <c r="C283" s="82"/>
      <c r="D283" s="82"/>
      <c r="E283" s="82"/>
      <c r="F283" s="39"/>
      <c r="G283" s="82"/>
      <c r="H283" s="82"/>
      <c r="I283" s="82"/>
      <c r="J283" s="82"/>
      <c r="K283" s="82"/>
      <c r="L283" s="82"/>
      <c r="M283" s="39"/>
      <c r="N283" s="123"/>
    </row>
    <row r="284" spans="1:14" ht="14.25" thickBot="1">
      <c r="A284" s="244"/>
      <c r="B284" s="173" t="s">
        <v>26</v>
      </c>
      <c r="C284" s="81">
        <v>0.53756999999999999</v>
      </c>
      <c r="D284" s="81">
        <v>4.7510159999999999</v>
      </c>
      <c r="E284" s="81">
        <v>2.2123379999999999</v>
      </c>
      <c r="F284" s="39">
        <f>(D284-E284)/E284*100</f>
        <v>114.75091057514719</v>
      </c>
      <c r="G284" s="81">
        <v>354</v>
      </c>
      <c r="H284" s="81">
        <v>11359.69</v>
      </c>
      <c r="I284" s="81">
        <v>20</v>
      </c>
      <c r="J284" s="81">
        <v>0.29897000000000001</v>
      </c>
      <c r="K284" s="81">
        <v>4.4870780000000003</v>
      </c>
      <c r="L284" s="81">
        <v>5.2714639999999999</v>
      </c>
      <c r="M284" s="39">
        <f>(K284-L284)/L284*100</f>
        <v>-14.879851214008093</v>
      </c>
      <c r="N284" s="123">
        <f>D284/D388*100</f>
        <v>0.4746729404303961</v>
      </c>
    </row>
    <row r="285" spans="1:14" ht="14.25" thickBot="1">
      <c r="A285" s="244"/>
      <c r="B285" s="173" t="s">
        <v>27</v>
      </c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123"/>
    </row>
    <row r="286" spans="1:14" ht="14.25" thickBot="1">
      <c r="A286" s="244"/>
      <c r="B286" s="18" t="s">
        <v>28</v>
      </c>
      <c r="C286" s="42"/>
      <c r="D286" s="42"/>
      <c r="E286" s="42"/>
      <c r="F286" s="39"/>
      <c r="G286" s="42"/>
      <c r="H286" s="42"/>
      <c r="I286" s="42"/>
      <c r="J286" s="42"/>
      <c r="K286" s="42"/>
      <c r="L286" s="42"/>
      <c r="M286" s="39"/>
      <c r="N286" s="123"/>
    </row>
    <row r="287" spans="1:14" ht="14.25" thickBot="1">
      <c r="A287" s="244"/>
      <c r="B287" s="18" t="s">
        <v>29</v>
      </c>
      <c r="C287" s="42"/>
      <c r="D287" s="42"/>
      <c r="E287" s="42"/>
      <c r="F287" s="39"/>
      <c r="G287" s="42"/>
      <c r="H287" s="42"/>
      <c r="I287" s="42"/>
      <c r="J287" s="42"/>
      <c r="K287" s="42"/>
      <c r="L287" s="42"/>
      <c r="M287" s="39"/>
      <c r="N287" s="123"/>
    </row>
    <row r="288" spans="1:14" ht="14.25" thickBot="1">
      <c r="A288" s="244"/>
      <c r="B288" s="18" t="s">
        <v>30</v>
      </c>
      <c r="C288" s="42"/>
      <c r="D288" s="42"/>
      <c r="E288" s="42"/>
      <c r="F288" s="39"/>
      <c r="G288" s="42"/>
      <c r="H288" s="42"/>
      <c r="I288" s="42"/>
      <c r="J288" s="42"/>
      <c r="K288" s="42"/>
      <c r="L288" s="42"/>
      <c r="M288" s="39"/>
      <c r="N288" s="123"/>
    </row>
    <row r="289" spans="1:14" ht="14.25" thickBot="1">
      <c r="A289" s="245"/>
      <c r="B289" s="19" t="s">
        <v>31</v>
      </c>
      <c r="C289" s="20">
        <f t="shared" ref="C289:L289" si="69">C277+C279+C280+C281+C282+C283+C284+C285</f>
        <v>10.440638</v>
      </c>
      <c r="D289" s="20">
        <f t="shared" si="69"/>
        <v>81.115530000000007</v>
      </c>
      <c r="E289" s="20">
        <f t="shared" si="69"/>
        <v>83.102693000000002</v>
      </c>
      <c r="F289" s="20">
        <f t="shared" ref="F289:F295" si="70">(D289-E289)/E289*100</f>
        <v>-2.3912137239643907</v>
      </c>
      <c r="G289" s="20">
        <f t="shared" si="69"/>
        <v>832</v>
      </c>
      <c r="H289" s="20">
        <f t="shared" si="69"/>
        <v>71219.731910000002</v>
      </c>
      <c r="I289" s="20">
        <f t="shared" si="69"/>
        <v>77</v>
      </c>
      <c r="J289" s="20">
        <f t="shared" si="69"/>
        <v>4.8024999999999993</v>
      </c>
      <c r="K289" s="20">
        <f t="shared" si="69"/>
        <v>34.246325999999996</v>
      </c>
      <c r="L289" s="20">
        <f t="shared" si="69"/>
        <v>49.177555000000005</v>
      </c>
      <c r="M289" s="20">
        <f t="shared" ref="M289:M292" si="71">(K289-L289)/L289*100</f>
        <v>-30.361877486589172</v>
      </c>
      <c r="N289" s="124">
        <f>D289/D393*100</f>
        <v>0.67024714480669967</v>
      </c>
    </row>
    <row r="290" spans="1:14" ht="15" thickTop="1" thickBot="1">
      <c r="A290" s="246" t="s">
        <v>36</v>
      </c>
      <c r="B290" s="22" t="s">
        <v>19</v>
      </c>
      <c r="C290" s="40">
        <v>14.4848</v>
      </c>
      <c r="D290" s="40">
        <v>84.291200000000003</v>
      </c>
      <c r="E290" s="40">
        <v>126.7379</v>
      </c>
      <c r="F290" s="125">
        <f t="shared" si="70"/>
        <v>-33.491717947038723</v>
      </c>
      <c r="G290" s="39">
        <v>730</v>
      </c>
      <c r="H290" s="39">
        <v>67431.102100000004</v>
      </c>
      <c r="I290" s="41">
        <v>77</v>
      </c>
      <c r="J290" s="39">
        <v>0.67259999999999998</v>
      </c>
      <c r="K290" s="39">
        <v>56.738999999999997</v>
      </c>
      <c r="L290" s="39">
        <v>130.8099</v>
      </c>
      <c r="M290" s="125">
        <f t="shared" si="71"/>
        <v>-56.624842615123164</v>
      </c>
      <c r="N290" s="126">
        <f t="shared" ref="N290:N295" si="72">D290/D381*100</f>
        <v>1.4846439041758137</v>
      </c>
    </row>
    <row r="291" spans="1:14" ht="14.25" thickBot="1">
      <c r="A291" s="244"/>
      <c r="B291" s="173" t="s">
        <v>20</v>
      </c>
      <c r="C291" s="39">
        <v>2.8361999999999998</v>
      </c>
      <c r="D291" s="39">
        <v>18.4193</v>
      </c>
      <c r="E291" s="39">
        <v>40.630699999999997</v>
      </c>
      <c r="F291" s="39">
        <f t="shared" si="70"/>
        <v>-54.666545247805232</v>
      </c>
      <c r="G291" s="39">
        <v>209</v>
      </c>
      <c r="H291" s="39">
        <v>4180</v>
      </c>
      <c r="I291" s="41">
        <v>29</v>
      </c>
      <c r="J291" s="39">
        <v>0.38979999999999998</v>
      </c>
      <c r="K291" s="39">
        <v>19.994900000000001</v>
      </c>
      <c r="L291" s="39">
        <v>57.572899999999997</v>
      </c>
      <c r="M291" s="39">
        <f t="shared" si="71"/>
        <v>-65.270292099234183</v>
      </c>
      <c r="N291" s="123">
        <f t="shared" si="72"/>
        <v>1.3969304152763717</v>
      </c>
    </row>
    <row r="292" spans="1:14" ht="14.25" thickBot="1">
      <c r="A292" s="244"/>
      <c r="B292" s="173" t="s">
        <v>21</v>
      </c>
      <c r="C292" s="39">
        <v>0.81559999999999999</v>
      </c>
      <c r="D292" s="39">
        <v>2.6265999999999998</v>
      </c>
      <c r="E292" s="39">
        <v>0.81559999999999999</v>
      </c>
      <c r="F292" s="39">
        <f t="shared" si="70"/>
        <v>222.0451201569397</v>
      </c>
      <c r="G292" s="39">
        <v>2</v>
      </c>
      <c r="H292" s="39">
        <v>4529.5119999999997</v>
      </c>
      <c r="I292" s="41">
        <v>0</v>
      </c>
      <c r="J292" s="39">
        <v>0</v>
      </c>
      <c r="K292" s="39">
        <v>0</v>
      </c>
      <c r="L292" s="39">
        <v>0</v>
      </c>
      <c r="M292" s="39" t="e">
        <f t="shared" si="71"/>
        <v>#DIV/0!</v>
      </c>
      <c r="N292" s="123">
        <f t="shared" si="72"/>
        <v>0.38797832111381575</v>
      </c>
    </row>
    <row r="293" spans="1:14" ht="14.25" thickBot="1">
      <c r="A293" s="244"/>
      <c r="B293" s="173" t="s">
        <v>22</v>
      </c>
      <c r="C293" s="39">
        <v>3.44E-2</v>
      </c>
      <c r="D293" s="39">
        <v>0.9425</v>
      </c>
      <c r="E293" s="39">
        <v>2.4603999999999999</v>
      </c>
      <c r="F293" s="39">
        <f t="shared" si="70"/>
        <v>-61.693220614534226</v>
      </c>
      <c r="G293" s="39">
        <v>95</v>
      </c>
      <c r="H293" s="39">
        <v>7840.7</v>
      </c>
      <c r="I293" s="41">
        <v>0</v>
      </c>
      <c r="J293" s="39">
        <v>0</v>
      </c>
      <c r="K293" s="39">
        <v>0</v>
      </c>
      <c r="L293" s="39">
        <v>0</v>
      </c>
      <c r="M293" s="39"/>
      <c r="N293" s="123">
        <f t="shared" si="72"/>
        <v>0.80013822992801042</v>
      </c>
    </row>
    <row r="294" spans="1:14" ht="14.25" thickBot="1">
      <c r="A294" s="244"/>
      <c r="B294" s="173" t="s">
        <v>23</v>
      </c>
      <c r="C294" s="39">
        <v>1.8678999999999999</v>
      </c>
      <c r="D294" s="39">
        <v>11.195399999999999</v>
      </c>
      <c r="E294" s="39">
        <v>7.2359</v>
      </c>
      <c r="F294" s="39">
        <f t="shared" si="70"/>
        <v>54.720214486103998</v>
      </c>
      <c r="G294" s="39">
        <v>136</v>
      </c>
      <c r="H294" s="39">
        <v>105191</v>
      </c>
      <c r="I294" s="41">
        <v>0</v>
      </c>
      <c r="J294" s="39">
        <v>0</v>
      </c>
      <c r="K294" s="39">
        <v>0</v>
      </c>
      <c r="L294" s="39">
        <v>0</v>
      </c>
      <c r="M294" s="39"/>
      <c r="N294" s="123">
        <f t="shared" si="72"/>
        <v>37.896276975295287</v>
      </c>
    </row>
    <row r="295" spans="1:14" ht="14.25" thickBot="1">
      <c r="A295" s="244"/>
      <c r="B295" s="173" t="s">
        <v>24</v>
      </c>
      <c r="C295" s="39">
        <v>1.2736000000000001</v>
      </c>
      <c r="D295" s="39">
        <v>7.8678999999999997</v>
      </c>
      <c r="E295" s="39">
        <v>4.2397</v>
      </c>
      <c r="F295" s="39">
        <f t="shared" si="70"/>
        <v>85.576809679930179</v>
      </c>
      <c r="G295" s="39">
        <v>41</v>
      </c>
      <c r="H295" s="39">
        <v>4550.6462000000001</v>
      </c>
      <c r="I295" s="41">
        <v>1</v>
      </c>
      <c r="J295" s="39">
        <v>0.20610000000000001</v>
      </c>
      <c r="K295" s="39">
        <v>0.20610000000000001</v>
      </c>
      <c r="L295" s="39">
        <v>0</v>
      </c>
      <c r="M295" s="39"/>
      <c r="N295" s="123">
        <f t="shared" si="72"/>
        <v>1.5260337095433096</v>
      </c>
    </row>
    <row r="296" spans="1:14" ht="14.25" thickBot="1">
      <c r="A296" s="244"/>
      <c r="B296" s="173" t="s">
        <v>25</v>
      </c>
      <c r="C296" s="41">
        <v>0</v>
      </c>
      <c r="D296" s="41">
        <v>0</v>
      </c>
      <c r="E296" s="39">
        <v>0</v>
      </c>
      <c r="F296" s="39"/>
      <c r="G296" s="41">
        <v>0</v>
      </c>
      <c r="H296" s="41">
        <v>0</v>
      </c>
      <c r="I296" s="41">
        <v>0</v>
      </c>
      <c r="J296" s="41">
        <v>0</v>
      </c>
      <c r="K296" s="41">
        <v>0</v>
      </c>
      <c r="L296" s="39">
        <v>0</v>
      </c>
      <c r="M296" s="39"/>
      <c r="N296" s="123"/>
    </row>
    <row r="297" spans="1:14" ht="14.25" thickBot="1">
      <c r="A297" s="244"/>
      <c r="B297" s="173" t="s">
        <v>26</v>
      </c>
      <c r="C297" s="39">
        <v>15.222200000000001</v>
      </c>
      <c r="D297" s="39">
        <v>90.703599999999994</v>
      </c>
      <c r="E297" s="39">
        <v>84.427000000000007</v>
      </c>
      <c r="F297" s="39">
        <f>(D297-E297)/E297*100</f>
        <v>7.4343515699953651</v>
      </c>
      <c r="G297" s="39">
        <v>531</v>
      </c>
      <c r="H297" s="39">
        <v>207087.33</v>
      </c>
      <c r="I297" s="41">
        <v>104</v>
      </c>
      <c r="J297" s="39">
        <v>4.4287999999999998</v>
      </c>
      <c r="K297" s="39">
        <v>33.454300000000003</v>
      </c>
      <c r="L297" s="39">
        <v>97.186800000000005</v>
      </c>
      <c r="M297" s="39">
        <f>(K297-L297)/L297*100</f>
        <v>-65.577321199998352</v>
      </c>
      <c r="N297" s="123">
        <f>D297/D388*100</f>
        <v>9.062176283898534</v>
      </c>
    </row>
    <row r="298" spans="1:14" ht="14.25" thickBot="1">
      <c r="A298" s="244"/>
      <c r="B298" s="173" t="s">
        <v>27</v>
      </c>
      <c r="C298" s="39">
        <v>0</v>
      </c>
      <c r="D298" s="39">
        <v>0</v>
      </c>
      <c r="E298" s="39">
        <v>0</v>
      </c>
      <c r="F298" s="39"/>
      <c r="G298" s="39">
        <v>0</v>
      </c>
      <c r="H298" s="39">
        <v>0</v>
      </c>
      <c r="I298" s="41">
        <v>0</v>
      </c>
      <c r="J298" s="39">
        <v>0</v>
      </c>
      <c r="K298" s="39">
        <v>0</v>
      </c>
      <c r="L298" s="39">
        <v>0</v>
      </c>
      <c r="M298" s="39"/>
      <c r="N298" s="123">
        <f>D298/D389*100</f>
        <v>0</v>
      </c>
    </row>
    <row r="299" spans="1:14" ht="14.25" thickBot="1">
      <c r="A299" s="244"/>
      <c r="B299" s="18" t="s">
        <v>28</v>
      </c>
      <c r="C299" s="42">
        <v>0</v>
      </c>
      <c r="D299" s="42">
        <v>0</v>
      </c>
      <c r="E299" s="42">
        <v>0</v>
      </c>
      <c r="F299" s="39"/>
      <c r="G299" s="42">
        <v>0</v>
      </c>
      <c r="H299" s="42">
        <v>0</v>
      </c>
      <c r="I299" s="41">
        <v>0</v>
      </c>
      <c r="J299" s="39">
        <v>0</v>
      </c>
      <c r="K299" s="39">
        <v>0</v>
      </c>
      <c r="L299" s="42">
        <v>0</v>
      </c>
      <c r="M299" s="39"/>
      <c r="N299" s="123"/>
    </row>
    <row r="300" spans="1:14" ht="14.25" thickBot="1">
      <c r="A300" s="244"/>
      <c r="B300" s="18" t="s">
        <v>29</v>
      </c>
      <c r="C300" s="49">
        <v>0</v>
      </c>
      <c r="D300" s="49">
        <v>0</v>
      </c>
      <c r="E300" s="49">
        <v>0</v>
      </c>
      <c r="F300" s="39"/>
      <c r="G300" s="42">
        <v>0</v>
      </c>
      <c r="H300" s="42">
        <v>0</v>
      </c>
      <c r="I300" s="42">
        <v>0</v>
      </c>
      <c r="J300" s="42">
        <v>0</v>
      </c>
      <c r="K300" s="42">
        <v>0</v>
      </c>
      <c r="L300" s="42">
        <v>0</v>
      </c>
      <c r="M300" s="39"/>
      <c r="N300" s="123"/>
    </row>
    <row r="301" spans="1:14" ht="14.25" thickBot="1">
      <c r="A301" s="244"/>
      <c r="B301" s="18" t="s">
        <v>30</v>
      </c>
      <c r="C301" s="42">
        <v>0</v>
      </c>
      <c r="D301" s="42">
        <v>0</v>
      </c>
      <c r="E301" s="42">
        <v>0</v>
      </c>
      <c r="F301" s="39"/>
      <c r="G301" s="42">
        <v>0</v>
      </c>
      <c r="H301" s="42">
        <v>0</v>
      </c>
      <c r="I301" s="42">
        <v>0</v>
      </c>
      <c r="J301" s="42">
        <v>0</v>
      </c>
      <c r="K301" s="42">
        <v>0</v>
      </c>
      <c r="L301" s="42">
        <v>0</v>
      </c>
      <c r="M301" s="39"/>
      <c r="N301" s="123"/>
    </row>
    <row r="302" spans="1:14" ht="14.25" thickBot="1">
      <c r="A302" s="245"/>
      <c r="B302" s="19" t="s">
        <v>31</v>
      </c>
      <c r="C302" s="20">
        <f t="shared" ref="C302:L302" si="73">C290+C292+C293+C294+C295+C296+C297+C298</f>
        <v>33.698500000000003</v>
      </c>
      <c r="D302" s="20">
        <f t="shared" si="73"/>
        <v>197.62720000000002</v>
      </c>
      <c r="E302" s="20">
        <f t="shared" si="73"/>
        <v>225.91649999999998</v>
      </c>
      <c r="F302" s="20">
        <f>(D302-E302)/E302*100</f>
        <v>-12.522015877547666</v>
      </c>
      <c r="G302" s="20">
        <f t="shared" si="73"/>
        <v>1535</v>
      </c>
      <c r="H302" s="20">
        <f t="shared" si="73"/>
        <v>396630.29029999999</v>
      </c>
      <c r="I302" s="20">
        <f t="shared" si="73"/>
        <v>182</v>
      </c>
      <c r="J302" s="20">
        <f t="shared" si="73"/>
        <v>5.3075000000000001</v>
      </c>
      <c r="K302" s="20">
        <f t="shared" si="73"/>
        <v>90.3994</v>
      </c>
      <c r="L302" s="20">
        <f t="shared" si="73"/>
        <v>227.9967</v>
      </c>
      <c r="M302" s="20">
        <f t="shared" ref="M302:M304" si="74">(K302-L302)/L302*100</f>
        <v>-60.350566477497267</v>
      </c>
      <c r="N302" s="124">
        <f>D302/D393*100</f>
        <v>1.6329680214891351</v>
      </c>
    </row>
    <row r="303" spans="1:14" ht="14.25" thickTop="1">
      <c r="A303" s="254" t="s">
        <v>92</v>
      </c>
      <c r="B303" s="173" t="s">
        <v>19</v>
      </c>
      <c r="C303" s="34">
        <v>3.9307730000000003</v>
      </c>
      <c r="D303" s="34">
        <v>36.665228999999997</v>
      </c>
      <c r="E303" s="34">
        <v>48.677504000000006</v>
      </c>
      <c r="F303" s="39">
        <f>(D303-E303)/E303*100</f>
        <v>-24.677261595007025</v>
      </c>
      <c r="G303" s="34">
        <v>225</v>
      </c>
      <c r="H303" s="34">
        <v>19601.800519999997</v>
      </c>
      <c r="I303" s="34">
        <v>78</v>
      </c>
      <c r="J303" s="34">
        <v>0</v>
      </c>
      <c r="K303" s="34">
        <v>44.702978999999999</v>
      </c>
      <c r="L303" s="34">
        <v>1.4112389999999999</v>
      </c>
      <c r="M303" s="39">
        <f t="shared" si="74"/>
        <v>3067.6405626545188</v>
      </c>
      <c r="N303" s="123">
        <f>D303/D381*100</f>
        <v>0.64579468236376103</v>
      </c>
    </row>
    <row r="304" spans="1:14">
      <c r="A304" s="254"/>
      <c r="B304" s="173" t="s">
        <v>20</v>
      </c>
      <c r="C304" s="34">
        <v>0.26886900000000002</v>
      </c>
      <c r="D304" s="34">
        <v>6.2542679999999997</v>
      </c>
      <c r="E304" s="34">
        <v>14.312291</v>
      </c>
      <c r="F304" s="39">
        <f>(D304-E304)/E304*100</f>
        <v>-56.301419528152422</v>
      </c>
      <c r="G304" s="34">
        <v>65</v>
      </c>
      <c r="H304" s="34">
        <v>1300</v>
      </c>
      <c r="I304" s="34">
        <v>41</v>
      </c>
      <c r="J304" s="34">
        <v>0</v>
      </c>
      <c r="K304" s="34">
        <v>1.8258990000000002</v>
      </c>
      <c r="L304" s="34">
        <v>1.1472389999999999</v>
      </c>
      <c r="M304" s="39">
        <f t="shared" si="74"/>
        <v>59.155938736392358</v>
      </c>
      <c r="N304" s="123">
        <f>D304/D382*100</f>
        <v>0.47432731941440354</v>
      </c>
    </row>
    <row r="305" spans="1:14">
      <c r="A305" s="254"/>
      <c r="B305" s="173" t="s">
        <v>21</v>
      </c>
      <c r="C305" s="34">
        <v>0</v>
      </c>
      <c r="D305" s="34">
        <v>1.1320749999999999</v>
      </c>
      <c r="E305" s="34">
        <v>0</v>
      </c>
      <c r="F305" s="39"/>
      <c r="G305" s="34">
        <v>1</v>
      </c>
      <c r="H305" s="34">
        <v>1500</v>
      </c>
      <c r="I305" s="34"/>
      <c r="J305" s="34"/>
      <c r="K305" s="34"/>
      <c r="L305" s="39"/>
      <c r="M305" s="39"/>
      <c r="N305" s="123"/>
    </row>
    <row r="306" spans="1:14">
      <c r="A306" s="254"/>
      <c r="B306" s="173" t="s">
        <v>22</v>
      </c>
      <c r="C306" s="34"/>
      <c r="D306" s="34">
        <v>0</v>
      </c>
      <c r="E306" s="34"/>
      <c r="F306" s="39"/>
      <c r="G306" s="34"/>
      <c r="H306" s="34">
        <v>0</v>
      </c>
      <c r="I306" s="34"/>
      <c r="J306" s="34"/>
      <c r="K306" s="34"/>
      <c r="L306" s="39"/>
      <c r="M306" s="39"/>
      <c r="N306" s="123"/>
    </row>
    <row r="307" spans="1:14">
      <c r="A307" s="254"/>
      <c r="B307" s="173" t="s">
        <v>23</v>
      </c>
      <c r="C307" s="34"/>
      <c r="D307" s="34"/>
      <c r="E307" s="34"/>
      <c r="F307" s="39"/>
      <c r="G307" s="34">
        <v>1</v>
      </c>
      <c r="H307" s="34">
        <v>1000</v>
      </c>
      <c r="I307" s="34"/>
      <c r="J307" s="34"/>
      <c r="K307" s="34"/>
      <c r="L307" s="39"/>
      <c r="M307" s="39"/>
      <c r="N307" s="123"/>
    </row>
    <row r="308" spans="1:14">
      <c r="A308" s="254"/>
      <c r="B308" s="173" t="s">
        <v>24</v>
      </c>
      <c r="C308" s="34">
        <v>0.17264200000000002</v>
      </c>
      <c r="D308" s="34">
        <v>6.9561789999999997</v>
      </c>
      <c r="E308" s="34">
        <v>10.273014</v>
      </c>
      <c r="F308" s="39"/>
      <c r="G308" s="34">
        <v>11</v>
      </c>
      <c r="H308" s="34">
        <v>23120</v>
      </c>
      <c r="I308" s="34"/>
      <c r="J308" s="34">
        <v>0</v>
      </c>
      <c r="K308" s="34">
        <v>3.6223999999999998</v>
      </c>
      <c r="L308" s="39">
        <v>0</v>
      </c>
      <c r="M308" s="39"/>
      <c r="N308" s="123">
        <f>D308/D386*100</f>
        <v>1.3491991056847785</v>
      </c>
    </row>
    <row r="309" spans="1:14">
      <c r="A309" s="254"/>
      <c r="B309" s="173" t="s">
        <v>25</v>
      </c>
      <c r="C309" s="34"/>
      <c r="D309" s="34"/>
      <c r="E309" s="34"/>
      <c r="F309" s="39"/>
      <c r="G309" s="34"/>
      <c r="H309" s="34"/>
      <c r="I309" s="34"/>
      <c r="J309" s="34"/>
      <c r="K309" s="34"/>
      <c r="L309" s="34"/>
      <c r="M309" s="39"/>
      <c r="N309" s="123"/>
    </row>
    <row r="310" spans="1:14">
      <c r="A310" s="254"/>
      <c r="B310" s="173" t="s">
        <v>26</v>
      </c>
      <c r="C310" s="34">
        <v>0.13456600000000002</v>
      </c>
      <c r="D310" s="34">
        <v>9.7323889999999995</v>
      </c>
      <c r="E310" s="34">
        <v>0.73297699999999999</v>
      </c>
      <c r="F310" s="39">
        <f>(D310-E310)/E310*100</f>
        <v>1227.7891393590794</v>
      </c>
      <c r="G310" s="34">
        <v>50</v>
      </c>
      <c r="H310" s="34">
        <v>12124.36</v>
      </c>
      <c r="I310" s="34"/>
      <c r="J310" s="34"/>
      <c r="K310" s="34"/>
      <c r="L310" s="39"/>
      <c r="M310" s="39"/>
      <c r="N310" s="123">
        <f>D310/D388*100</f>
        <v>0.97236079694163147</v>
      </c>
    </row>
    <row r="311" spans="1:14">
      <c r="A311" s="254"/>
      <c r="B311" s="173" t="s">
        <v>27</v>
      </c>
      <c r="C311" s="34"/>
      <c r="D311" s="34"/>
      <c r="E311" s="34"/>
      <c r="F311" s="39"/>
      <c r="G311" s="34"/>
      <c r="H311" s="34"/>
      <c r="I311" s="34"/>
      <c r="J311" s="34">
        <v>0</v>
      </c>
      <c r="K311" s="34"/>
      <c r="L311" s="39"/>
      <c r="M311" s="39"/>
      <c r="N311" s="123"/>
    </row>
    <row r="312" spans="1:14">
      <c r="A312" s="254"/>
      <c r="B312" s="18" t="s">
        <v>28</v>
      </c>
      <c r="C312" s="39"/>
      <c r="D312" s="39"/>
      <c r="E312" s="39"/>
      <c r="F312" s="39"/>
      <c r="G312" s="34"/>
      <c r="H312" s="34"/>
      <c r="I312" s="34"/>
      <c r="J312" s="34"/>
      <c r="K312" s="34"/>
      <c r="L312" s="42"/>
      <c r="M312" s="39"/>
      <c r="N312" s="123"/>
    </row>
    <row r="313" spans="1:14">
      <c r="A313" s="254"/>
      <c r="B313" s="18" t="s">
        <v>29</v>
      </c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123"/>
    </row>
    <row r="314" spans="1:14">
      <c r="A314" s="254"/>
      <c r="B314" s="18" t="s">
        <v>30</v>
      </c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123"/>
    </row>
    <row r="315" spans="1:14" ht="14.25" thickBot="1">
      <c r="A315" s="255"/>
      <c r="B315" s="19" t="s">
        <v>31</v>
      </c>
      <c r="C315" s="20">
        <f t="shared" ref="C315:L315" si="75">C303+C305+C306+C307+C308+C309+C310+C311</f>
        <v>4.2379810000000004</v>
      </c>
      <c r="D315" s="20">
        <f t="shared" si="75"/>
        <v>54.485871999999993</v>
      </c>
      <c r="E315" s="20">
        <f t="shared" si="75"/>
        <v>59.683495000000001</v>
      </c>
      <c r="F315" s="20">
        <f>(D315-E315)/E315*100</f>
        <v>-8.7086438218807523</v>
      </c>
      <c r="G315" s="20">
        <f t="shared" si="75"/>
        <v>288</v>
      </c>
      <c r="H315" s="20">
        <f t="shared" si="75"/>
        <v>57346.160519999998</v>
      </c>
      <c r="I315" s="20">
        <f t="shared" si="75"/>
        <v>78</v>
      </c>
      <c r="J315" s="20">
        <f t="shared" si="75"/>
        <v>0</v>
      </c>
      <c r="K315" s="20">
        <f t="shared" si="75"/>
        <v>48.325378999999998</v>
      </c>
      <c r="L315" s="20">
        <f t="shared" si="75"/>
        <v>1.4112389999999999</v>
      </c>
      <c r="M315" s="20">
        <f t="shared" ref="M315:M317" si="76">(K315-L315)/L315*100</f>
        <v>3324.3228113735518</v>
      </c>
      <c r="N315" s="124">
        <f>D315/D393*100</f>
        <v>0.4502097211261924</v>
      </c>
    </row>
    <row r="316" spans="1:14" ht="14.25" thickTop="1">
      <c r="A316" s="254" t="s">
        <v>40</v>
      </c>
      <c r="B316" s="173" t="s">
        <v>19</v>
      </c>
      <c r="C316" s="35">
        <v>46.003112999999999</v>
      </c>
      <c r="D316" s="35">
        <v>473.34642000000002</v>
      </c>
      <c r="E316" s="35">
        <v>675.01738499999999</v>
      </c>
      <c r="F316" s="42">
        <f>(D316-E316)/E316*100</f>
        <v>-29.876410516449138</v>
      </c>
      <c r="G316" s="35">
        <v>3258</v>
      </c>
      <c r="H316" s="35">
        <v>251392.09056799999</v>
      </c>
      <c r="I316" s="37">
        <v>396</v>
      </c>
      <c r="J316" s="35">
        <v>40.61</v>
      </c>
      <c r="K316" s="35">
        <v>184.6</v>
      </c>
      <c r="L316" s="35">
        <v>200.35</v>
      </c>
      <c r="M316" s="39">
        <f t="shared" si="76"/>
        <v>-7.8612428250561512</v>
      </c>
      <c r="N316" s="123">
        <f>D316/D381*100</f>
        <v>8.3371796464689609</v>
      </c>
    </row>
    <row r="317" spans="1:14">
      <c r="A317" s="254"/>
      <c r="B317" s="173" t="s">
        <v>20</v>
      </c>
      <c r="C317" s="35">
        <v>13.143951999999999</v>
      </c>
      <c r="D317" s="35">
        <v>126.48736399999999</v>
      </c>
      <c r="E317" s="35">
        <v>151.67336699999998</v>
      </c>
      <c r="F317" s="39">
        <f>(D317-E317)/E317*100</f>
        <v>-16.605422229467617</v>
      </c>
      <c r="G317" s="35">
        <v>1412</v>
      </c>
      <c r="H317" s="35">
        <v>28255.599999999999</v>
      </c>
      <c r="I317" s="37">
        <v>178</v>
      </c>
      <c r="J317" s="35">
        <v>14.32</v>
      </c>
      <c r="K317" s="35">
        <v>67.13</v>
      </c>
      <c r="L317" s="35">
        <v>55.26</v>
      </c>
      <c r="M317" s="39">
        <f t="shared" si="76"/>
        <v>21.480275063336947</v>
      </c>
      <c r="N317" s="123">
        <f>D317/D382*100</f>
        <v>9.5928751863389792</v>
      </c>
    </row>
    <row r="318" spans="1:14">
      <c r="A318" s="254"/>
      <c r="B318" s="173" t="s">
        <v>21</v>
      </c>
      <c r="C318" s="35">
        <v>0</v>
      </c>
      <c r="D318" s="35">
        <v>5.453773</v>
      </c>
      <c r="E318" s="35">
        <v>26.681504999999998</v>
      </c>
      <c r="F318" s="39">
        <f>(D318-E318)/E318*100</f>
        <v>-79.559724985528362</v>
      </c>
      <c r="G318" s="35">
        <v>17</v>
      </c>
      <c r="H318" s="35">
        <v>22850</v>
      </c>
      <c r="I318" s="37"/>
      <c r="J318" s="35"/>
      <c r="K318" s="35"/>
      <c r="L318" s="35"/>
      <c r="M318" s="39"/>
      <c r="N318" s="123">
        <f>D318/D383*100</f>
        <v>0.80558352709809589</v>
      </c>
    </row>
    <row r="319" spans="1:14">
      <c r="A319" s="254"/>
      <c r="B319" s="173" t="s">
        <v>22</v>
      </c>
      <c r="C319" s="35">
        <v>3.3773599999999999</v>
      </c>
      <c r="D319" s="35">
        <v>24.932371</v>
      </c>
      <c r="E319" s="35">
        <v>14.877979000000002</v>
      </c>
      <c r="F319" s="39">
        <f>(D319-E319)/E319*100</f>
        <v>67.579017284538423</v>
      </c>
      <c r="G319" s="35">
        <v>648</v>
      </c>
      <c r="H319" s="35">
        <v>34159.21</v>
      </c>
      <c r="I319" s="37">
        <v>29</v>
      </c>
      <c r="J319" s="35">
        <v>0.09</v>
      </c>
      <c r="K319" s="35">
        <v>3.46</v>
      </c>
      <c r="L319" s="35">
        <v>1.61</v>
      </c>
      <c r="M319" s="39">
        <f>(K319-L319)/L319*100</f>
        <v>114.90683229813664</v>
      </c>
      <c r="N319" s="123">
        <f>D319/D384*100</f>
        <v>21.16641188312834</v>
      </c>
    </row>
    <row r="320" spans="1:14">
      <c r="A320" s="254"/>
      <c r="B320" s="173" t="s">
        <v>23</v>
      </c>
      <c r="C320" s="35">
        <v>0.11320799999999999</v>
      </c>
      <c r="D320" s="35">
        <v>5.8868160000000005</v>
      </c>
      <c r="E320" s="35">
        <v>0.91124699999999992</v>
      </c>
      <c r="F320" s="39"/>
      <c r="G320" s="35">
        <v>52</v>
      </c>
      <c r="H320" s="35">
        <v>52006.239999999998</v>
      </c>
      <c r="I320" s="37"/>
      <c r="J320" s="35"/>
      <c r="K320" s="35"/>
      <c r="L320" s="35"/>
      <c r="M320" s="39"/>
      <c r="N320" s="123"/>
    </row>
    <row r="321" spans="1:14">
      <c r="A321" s="254"/>
      <c r="B321" s="173" t="s">
        <v>24</v>
      </c>
      <c r="C321" s="35">
        <v>2.6172650000000002</v>
      </c>
      <c r="D321" s="35">
        <v>34.441654</v>
      </c>
      <c r="E321" s="35">
        <v>48.412075999999999</v>
      </c>
      <c r="F321" s="39">
        <f>(D321-E321)/E321*100</f>
        <v>-28.857308246810152</v>
      </c>
      <c r="G321" s="35">
        <v>48</v>
      </c>
      <c r="H321" s="35">
        <v>64538</v>
      </c>
      <c r="I321" s="37">
        <v>2</v>
      </c>
      <c r="J321" s="35"/>
      <c r="K321" s="35">
        <v>0.97</v>
      </c>
      <c r="L321" s="35">
        <v>0.27</v>
      </c>
      <c r="M321" s="39"/>
      <c r="N321" s="123">
        <f>D321/D386*100</f>
        <v>6.680197386396264</v>
      </c>
    </row>
    <row r="322" spans="1:14">
      <c r="A322" s="254"/>
      <c r="B322" s="173" t="s">
        <v>25</v>
      </c>
      <c r="C322" s="35">
        <v>0</v>
      </c>
      <c r="D322" s="35">
        <v>30.949000000000002</v>
      </c>
      <c r="E322" s="35">
        <v>51.414999999999999</v>
      </c>
      <c r="F322" s="39"/>
      <c r="G322" s="35">
        <v>5</v>
      </c>
      <c r="H322" s="35">
        <v>1085.8499999999999</v>
      </c>
      <c r="I322" s="37"/>
      <c r="J322" s="35"/>
      <c r="K322" s="35"/>
      <c r="L322" s="35"/>
      <c r="M322" s="39"/>
      <c r="N322" s="123">
        <f>D322/D387*100</f>
        <v>0.76162871750499606</v>
      </c>
    </row>
    <row r="323" spans="1:14">
      <c r="A323" s="254"/>
      <c r="B323" s="173" t="s">
        <v>26</v>
      </c>
      <c r="C323" s="35">
        <v>5.4854160000000007</v>
      </c>
      <c r="D323" s="35">
        <v>47.328648999999999</v>
      </c>
      <c r="E323" s="35">
        <v>39.716685999999996</v>
      </c>
      <c r="F323" s="39">
        <f>(D323-E323)/E323*100</f>
        <v>19.165654959227975</v>
      </c>
      <c r="G323" s="35">
        <v>1046</v>
      </c>
      <c r="H323" s="35">
        <v>97839.5</v>
      </c>
      <c r="I323" s="37">
        <v>10</v>
      </c>
      <c r="J323" s="35">
        <v>0.21</v>
      </c>
      <c r="K323" s="35">
        <v>29.31</v>
      </c>
      <c r="L323" s="35">
        <v>54.54</v>
      </c>
      <c r="M323" s="39">
        <f>(K323-L323)/L323*100</f>
        <v>-46.25962596259626</v>
      </c>
      <c r="N323" s="123">
        <f>D323/D388*100</f>
        <v>4.7285946811015007</v>
      </c>
    </row>
    <row r="324" spans="1:14">
      <c r="A324" s="254"/>
      <c r="B324" s="173" t="s">
        <v>27</v>
      </c>
      <c r="C324" s="35">
        <v>0.20169799999999999</v>
      </c>
      <c r="D324" s="35">
        <v>0.31386799999999998</v>
      </c>
      <c r="E324" s="37">
        <v>0.287024</v>
      </c>
      <c r="F324" s="39">
        <f>(D324-E324)/E324*100</f>
        <v>9.3525280115948419</v>
      </c>
      <c r="G324" s="35">
        <v>6</v>
      </c>
      <c r="H324" s="35">
        <v>755.5</v>
      </c>
      <c r="I324" s="37">
        <v>2</v>
      </c>
      <c r="J324" s="37"/>
      <c r="K324" s="37">
        <v>0.06</v>
      </c>
      <c r="L324" s="37">
        <v>0.94</v>
      </c>
      <c r="M324" s="39"/>
      <c r="N324" s="123">
        <f>D324/D389*100</f>
        <v>1.5345166009676017</v>
      </c>
    </row>
    <row r="325" spans="1:14">
      <c r="A325" s="254"/>
      <c r="B325" s="18" t="s">
        <v>28</v>
      </c>
      <c r="C325" s="35">
        <v>0</v>
      </c>
      <c r="D325" s="35">
        <v>0</v>
      </c>
      <c r="E325" s="35">
        <v>0</v>
      </c>
      <c r="F325" s="39"/>
      <c r="G325" s="35">
        <v>0</v>
      </c>
      <c r="H325" s="35">
        <v>0</v>
      </c>
      <c r="I325" s="35"/>
      <c r="J325" s="35"/>
      <c r="K325" s="35"/>
      <c r="L325" s="35"/>
      <c r="M325" s="39"/>
      <c r="N325" s="123"/>
    </row>
    <row r="326" spans="1:14">
      <c r="A326" s="254"/>
      <c r="B326" s="18" t="s">
        <v>29</v>
      </c>
      <c r="C326" s="39">
        <v>0</v>
      </c>
      <c r="D326" s="39">
        <v>0</v>
      </c>
      <c r="E326" s="39">
        <v>0</v>
      </c>
      <c r="F326" s="39"/>
      <c r="G326" s="35">
        <v>0</v>
      </c>
      <c r="H326" s="35">
        <v>0</v>
      </c>
      <c r="I326" s="35"/>
      <c r="J326" s="35"/>
      <c r="K326" s="35"/>
      <c r="L326" s="35"/>
      <c r="M326" s="39"/>
      <c r="N326" s="123"/>
    </row>
    <row r="327" spans="1:14">
      <c r="A327" s="254"/>
      <c r="B327" s="18" t="s">
        <v>30</v>
      </c>
      <c r="C327" s="39">
        <v>0</v>
      </c>
      <c r="D327" s="39">
        <v>0</v>
      </c>
      <c r="E327" s="39">
        <v>0</v>
      </c>
      <c r="F327" s="39"/>
      <c r="G327" s="39">
        <v>0</v>
      </c>
      <c r="H327" s="39">
        <v>0</v>
      </c>
      <c r="I327" s="39"/>
      <c r="J327" s="39"/>
      <c r="K327" s="39"/>
      <c r="L327" s="39"/>
      <c r="M327" s="39"/>
      <c r="N327" s="123"/>
    </row>
    <row r="328" spans="1:14" ht="14.25" thickBot="1">
      <c r="A328" s="255"/>
      <c r="B328" s="19" t="s">
        <v>31</v>
      </c>
      <c r="C328" s="20">
        <f t="shared" ref="C328:L328" si="77">C316+C318+C319+C320+C321+C322+C323+C324</f>
        <v>57.798060000000007</v>
      </c>
      <c r="D328" s="20">
        <f t="shared" si="77"/>
        <v>622.65255100000002</v>
      </c>
      <c r="E328" s="20">
        <f t="shared" si="77"/>
        <v>857.31890199999987</v>
      </c>
      <c r="F328" s="20">
        <f>(D328-E328)/E328*100</f>
        <v>-27.372119109068692</v>
      </c>
      <c r="G328" s="20">
        <f t="shared" si="77"/>
        <v>5080</v>
      </c>
      <c r="H328" s="20">
        <f t="shared" si="77"/>
        <v>524626.39056800003</v>
      </c>
      <c r="I328" s="20">
        <f t="shared" si="77"/>
        <v>439</v>
      </c>
      <c r="J328" s="20">
        <f t="shared" si="77"/>
        <v>40.910000000000004</v>
      </c>
      <c r="K328" s="20">
        <f t="shared" si="77"/>
        <v>218.4</v>
      </c>
      <c r="L328" s="20">
        <f t="shared" si="77"/>
        <v>257.71000000000004</v>
      </c>
      <c r="M328" s="20">
        <f t="shared" ref="M328:M330" si="78">(K328-L328)/L328*100</f>
        <v>-15.253579604982354</v>
      </c>
      <c r="N328" s="124">
        <f>D328/D393*100</f>
        <v>5.1448975863728919</v>
      </c>
    </row>
    <row r="329" spans="1:14" ht="14.25" thickTop="1">
      <c r="A329" s="254" t="s">
        <v>41</v>
      </c>
      <c r="B329" s="173" t="s">
        <v>19</v>
      </c>
      <c r="C329" s="84">
        <v>29.14</v>
      </c>
      <c r="D329" s="119">
        <v>143</v>
      </c>
      <c r="E329" s="119">
        <v>233.21</v>
      </c>
      <c r="F329" s="125">
        <f>(D329-E329)/E329*100</f>
        <v>-38.681874705201324</v>
      </c>
      <c r="G329" s="85">
        <v>1409</v>
      </c>
      <c r="H329" s="85">
        <v>78285.210000000006</v>
      </c>
      <c r="I329" s="85">
        <v>222</v>
      </c>
      <c r="J329" s="85">
        <v>4.97</v>
      </c>
      <c r="K329" s="120">
        <v>75.63</v>
      </c>
      <c r="L329" s="120">
        <v>70.3</v>
      </c>
      <c r="M329" s="42">
        <f t="shared" si="78"/>
        <v>7.5817923186344212</v>
      </c>
      <c r="N329" s="123">
        <f>D329/D381*100</f>
        <v>2.5186980170781923</v>
      </c>
    </row>
    <row r="330" spans="1:14">
      <c r="A330" s="254"/>
      <c r="B330" s="173" t="s">
        <v>20</v>
      </c>
      <c r="C330" s="85">
        <v>12.49</v>
      </c>
      <c r="D330" s="120">
        <v>55.71</v>
      </c>
      <c r="E330" s="120">
        <v>94.1</v>
      </c>
      <c r="F330" s="131">
        <f>(D330-E330)/E330*100</f>
        <v>-40.797024442082886</v>
      </c>
      <c r="G330" s="85">
        <v>812</v>
      </c>
      <c r="H330" s="85">
        <v>16240</v>
      </c>
      <c r="I330" s="85">
        <v>88</v>
      </c>
      <c r="J330" s="85">
        <v>1.99</v>
      </c>
      <c r="K330" s="120">
        <v>15.72</v>
      </c>
      <c r="L330" s="120">
        <v>36.75</v>
      </c>
      <c r="M330" s="39">
        <f t="shared" si="78"/>
        <v>-57.224489795918366</v>
      </c>
      <c r="N330" s="123">
        <f>D330/D382*100</f>
        <v>4.2250787725400345</v>
      </c>
    </row>
    <row r="331" spans="1:14">
      <c r="A331" s="254"/>
      <c r="B331" s="173" t="s">
        <v>21</v>
      </c>
      <c r="C331" s="85"/>
      <c r="D331" s="120"/>
      <c r="E331" s="120">
        <v>0</v>
      </c>
      <c r="F331" s="39"/>
      <c r="G331" s="85"/>
      <c r="H331" s="85"/>
      <c r="I331" s="85"/>
      <c r="J331" s="85"/>
      <c r="K331" s="85"/>
      <c r="L331" s="120"/>
      <c r="M331" s="39"/>
      <c r="N331" s="123"/>
    </row>
    <row r="332" spans="1:14">
      <c r="A332" s="254"/>
      <c r="B332" s="173" t="s">
        <v>22</v>
      </c>
      <c r="C332" s="85"/>
      <c r="D332" s="120"/>
      <c r="E332" s="120">
        <v>0</v>
      </c>
      <c r="F332" s="39"/>
      <c r="G332" s="85"/>
      <c r="H332" s="85"/>
      <c r="I332" s="85"/>
      <c r="J332" s="85"/>
      <c r="K332" s="85"/>
      <c r="L332" s="120"/>
      <c r="M332" s="39"/>
      <c r="N332" s="123"/>
    </row>
    <row r="333" spans="1:14">
      <c r="A333" s="254"/>
      <c r="B333" s="173" t="s">
        <v>23</v>
      </c>
      <c r="C333" s="85"/>
      <c r="D333" s="120"/>
      <c r="E333" s="120">
        <v>0</v>
      </c>
      <c r="F333" s="39"/>
      <c r="G333" s="85"/>
      <c r="H333" s="85"/>
      <c r="I333" s="85"/>
      <c r="J333" s="85"/>
      <c r="K333" s="85"/>
      <c r="L333" s="120"/>
      <c r="M333" s="39"/>
      <c r="N333" s="123"/>
    </row>
    <row r="334" spans="1:14">
      <c r="A334" s="254"/>
      <c r="B334" s="173" t="s">
        <v>24</v>
      </c>
      <c r="C334" s="85"/>
      <c r="D334" s="120">
        <v>3.35</v>
      </c>
      <c r="E334" s="120">
        <v>38.19</v>
      </c>
      <c r="F334" s="131">
        <f>(D334-E334)/E334*100</f>
        <v>-91.228070175438589</v>
      </c>
      <c r="G334" s="85">
        <v>4</v>
      </c>
      <c r="H334" s="85">
        <v>22684.1</v>
      </c>
      <c r="I334" s="85"/>
      <c r="J334" s="85"/>
      <c r="K334" s="85"/>
      <c r="L334" s="120">
        <v>6</v>
      </c>
      <c r="M334" s="39">
        <f>(K334-L334)/L334*100</f>
        <v>-100</v>
      </c>
      <c r="N334" s="123">
        <f>D334/D386*100</f>
        <v>0.64975570698281471</v>
      </c>
    </row>
    <row r="335" spans="1:14">
      <c r="A335" s="254"/>
      <c r="B335" s="173" t="s">
        <v>25</v>
      </c>
      <c r="C335" s="85"/>
      <c r="D335" s="120"/>
      <c r="E335" s="120">
        <v>0</v>
      </c>
      <c r="F335" s="39"/>
      <c r="G335" s="85"/>
      <c r="H335" s="85"/>
      <c r="I335" s="87"/>
      <c r="J335" s="87"/>
      <c r="K335" s="87"/>
      <c r="L335" s="154"/>
      <c r="M335" s="39"/>
      <c r="N335" s="123"/>
    </row>
    <row r="336" spans="1:14">
      <c r="A336" s="254"/>
      <c r="B336" s="173" t="s">
        <v>26</v>
      </c>
      <c r="C336" s="85">
        <v>1.68</v>
      </c>
      <c r="D336" s="120">
        <v>12.05</v>
      </c>
      <c r="E336" s="120">
        <v>6.41</v>
      </c>
      <c r="F336" s="131">
        <f>(D336-E336)/E336*100</f>
        <v>87.987519500780039</v>
      </c>
      <c r="G336" s="85">
        <v>343</v>
      </c>
      <c r="H336" s="85">
        <v>22325.7</v>
      </c>
      <c r="I336" s="85">
        <v>31</v>
      </c>
      <c r="J336" s="85">
        <v>0.39</v>
      </c>
      <c r="K336" s="120">
        <v>3.96</v>
      </c>
      <c r="L336" s="120">
        <v>4.59</v>
      </c>
      <c r="M336" s="39">
        <f>(K336-L336)/L336*100</f>
        <v>-13.725490196078431</v>
      </c>
      <c r="N336" s="123">
        <f>D336/D388*100</f>
        <v>1.2039127909033085</v>
      </c>
    </row>
    <row r="337" spans="1:14">
      <c r="A337" s="254"/>
      <c r="B337" s="173" t="s">
        <v>27</v>
      </c>
      <c r="C337" s="85"/>
      <c r="D337" s="120"/>
      <c r="E337" s="120">
        <v>0</v>
      </c>
      <c r="F337" s="39"/>
      <c r="G337" s="85"/>
      <c r="H337" s="85"/>
      <c r="I337" s="85"/>
      <c r="J337" s="85"/>
      <c r="K337" s="85"/>
      <c r="L337" s="120"/>
      <c r="M337" s="39"/>
      <c r="N337" s="123"/>
    </row>
    <row r="338" spans="1:14">
      <c r="A338" s="254"/>
      <c r="B338" s="18" t="s">
        <v>28</v>
      </c>
      <c r="C338" s="85"/>
      <c r="D338" s="120"/>
      <c r="E338" s="120">
        <v>0</v>
      </c>
      <c r="F338" s="39"/>
      <c r="G338" s="85"/>
      <c r="H338" s="85"/>
      <c r="I338" s="88"/>
      <c r="J338" s="88"/>
      <c r="K338" s="88"/>
      <c r="L338" s="146"/>
      <c r="M338" s="39"/>
      <c r="N338" s="123"/>
    </row>
    <row r="339" spans="1:14">
      <c r="A339" s="254"/>
      <c r="B339" s="18" t="s">
        <v>29</v>
      </c>
      <c r="C339" s="85"/>
      <c r="D339" s="120"/>
      <c r="E339" s="120">
        <v>0</v>
      </c>
      <c r="F339" s="39"/>
      <c r="G339" s="85"/>
      <c r="H339" s="85"/>
      <c r="I339" s="88"/>
      <c r="J339" s="88"/>
      <c r="K339" s="88"/>
      <c r="L339" s="146"/>
      <c r="M339" s="39"/>
      <c r="N339" s="123"/>
    </row>
    <row r="340" spans="1:14">
      <c r="A340" s="254"/>
      <c r="B340" s="18" t="s">
        <v>30</v>
      </c>
      <c r="C340" s="85"/>
      <c r="D340" s="120"/>
      <c r="E340" s="120">
        <v>0</v>
      </c>
      <c r="F340" s="39"/>
      <c r="G340" s="85"/>
      <c r="H340" s="85"/>
      <c r="I340" s="88"/>
      <c r="J340" s="88"/>
      <c r="K340" s="88"/>
      <c r="L340" s="146"/>
      <c r="M340" s="39"/>
      <c r="N340" s="123"/>
    </row>
    <row r="341" spans="1:14" ht="14.25" thickBot="1">
      <c r="A341" s="255"/>
      <c r="B341" s="19" t="s">
        <v>31</v>
      </c>
      <c r="C341" s="20">
        <f t="shared" ref="C341:L341" si="79">C329+C331+C332+C333+C334+C335+C336+C337</f>
        <v>30.82</v>
      </c>
      <c r="D341" s="20">
        <f t="shared" si="79"/>
        <v>158.4</v>
      </c>
      <c r="E341" s="20">
        <f t="shared" si="79"/>
        <v>277.81</v>
      </c>
      <c r="F341" s="20">
        <f>(D341-E341)/E341*100</f>
        <v>-42.98261401677405</v>
      </c>
      <c r="G341" s="20">
        <f t="shared" si="79"/>
        <v>1756</v>
      </c>
      <c r="H341" s="20">
        <f t="shared" si="79"/>
        <v>123295.01</v>
      </c>
      <c r="I341" s="20">
        <f t="shared" si="79"/>
        <v>253</v>
      </c>
      <c r="J341" s="20">
        <f t="shared" si="79"/>
        <v>5.3599999999999994</v>
      </c>
      <c r="K341" s="20">
        <f t="shared" si="79"/>
        <v>79.589999999999989</v>
      </c>
      <c r="L341" s="20">
        <f t="shared" si="79"/>
        <v>80.89</v>
      </c>
      <c r="M341" s="20">
        <f t="shared" ref="M341:M343" si="80">(K341-L341)/L341*100</f>
        <v>-1.6071207813079631</v>
      </c>
      <c r="N341" s="124">
        <f>D341/D393*100</f>
        <v>1.3088387357806972</v>
      </c>
    </row>
    <row r="342" spans="1:14" ht="14.25" thickTop="1">
      <c r="A342" s="246" t="s">
        <v>67</v>
      </c>
      <c r="B342" s="22" t="s">
        <v>19</v>
      </c>
      <c r="C342" s="40">
        <v>34.138412000000002</v>
      </c>
      <c r="D342" s="40">
        <v>242.57333399999999</v>
      </c>
      <c r="E342" s="40">
        <v>321.790367</v>
      </c>
      <c r="F342" s="125">
        <f>(D342-E342)/E342*100</f>
        <v>-24.617589935499844</v>
      </c>
      <c r="G342" s="39">
        <v>2016</v>
      </c>
      <c r="H342" s="39">
        <v>148878.517796</v>
      </c>
      <c r="I342" s="39">
        <v>208</v>
      </c>
      <c r="J342" s="42">
        <v>9.6084679999999896</v>
      </c>
      <c r="K342" s="39">
        <v>157.928226</v>
      </c>
      <c r="L342" s="39"/>
      <c r="M342" s="125" t="e">
        <f t="shared" si="80"/>
        <v>#DIV/0!</v>
      </c>
      <c r="N342" s="126">
        <f>D342/D381*100</f>
        <v>4.2725103170758461</v>
      </c>
    </row>
    <row r="343" spans="1:14">
      <c r="A343" s="254"/>
      <c r="B343" s="173" t="s">
        <v>20</v>
      </c>
      <c r="C343" s="40">
        <v>11.793127999999999</v>
      </c>
      <c r="D343" s="40">
        <v>78.969424000000004</v>
      </c>
      <c r="E343" s="39">
        <v>92.478787999999994</v>
      </c>
      <c r="F343" s="39">
        <f>(D343-E343)/E343*100</f>
        <v>-14.60806774414041</v>
      </c>
      <c r="G343" s="39">
        <v>964</v>
      </c>
      <c r="H343" s="39">
        <v>19280</v>
      </c>
      <c r="I343" s="39">
        <v>92</v>
      </c>
      <c r="J343" s="42">
        <v>4.907184</v>
      </c>
      <c r="K343" s="39">
        <v>71.098124999999996</v>
      </c>
      <c r="L343" s="39"/>
      <c r="M343" s="39" t="e">
        <f t="shared" si="80"/>
        <v>#DIV/0!</v>
      </c>
      <c r="N343" s="123">
        <f>D343/D382*100</f>
        <v>5.9890870045254641</v>
      </c>
    </row>
    <row r="344" spans="1:14">
      <c r="A344" s="254"/>
      <c r="B344" s="173" t="s">
        <v>21</v>
      </c>
      <c r="C344" s="40">
        <v>0</v>
      </c>
      <c r="D344" s="40">
        <v>0</v>
      </c>
      <c r="E344" s="39">
        <v>4.909408</v>
      </c>
      <c r="F344" s="39">
        <f>(D344-E344)/E344*100</f>
        <v>-100</v>
      </c>
      <c r="G344" s="39">
        <v>0</v>
      </c>
      <c r="H344" s="39">
        <v>0</v>
      </c>
      <c r="I344" s="39">
        <v>0</v>
      </c>
      <c r="J344" s="42">
        <v>0</v>
      </c>
      <c r="K344" s="39">
        <v>0</v>
      </c>
      <c r="L344" s="39"/>
      <c r="M344" s="39"/>
      <c r="N344" s="123">
        <f>D344/D383*100</f>
        <v>0</v>
      </c>
    </row>
    <row r="345" spans="1:14">
      <c r="A345" s="254"/>
      <c r="B345" s="173" t="s">
        <v>22</v>
      </c>
      <c r="C345" s="40">
        <v>0</v>
      </c>
      <c r="D345" s="40">
        <v>11.750859</v>
      </c>
      <c r="E345" s="39">
        <v>0.20330400000000001</v>
      </c>
      <c r="F345" s="39">
        <f>(D345-E345)/E345*100</f>
        <v>5679.9448117105421</v>
      </c>
      <c r="G345" s="39">
        <v>71</v>
      </c>
      <c r="H345" s="39">
        <v>161715.9</v>
      </c>
      <c r="I345" s="39">
        <v>2</v>
      </c>
      <c r="J345" s="42">
        <v>0</v>
      </c>
      <c r="K345" s="39">
        <v>0</v>
      </c>
      <c r="L345" s="39"/>
      <c r="M345" s="39"/>
      <c r="N345" s="123">
        <f>D345/D384*100</f>
        <v>9.9759273425927102</v>
      </c>
    </row>
    <row r="346" spans="1:14">
      <c r="A346" s="254"/>
      <c r="B346" s="173" t="s">
        <v>23</v>
      </c>
      <c r="C346" s="40">
        <v>0</v>
      </c>
      <c r="D346" s="40">
        <v>0</v>
      </c>
      <c r="E346" s="39">
        <v>0</v>
      </c>
      <c r="F346" s="39"/>
      <c r="G346" s="39">
        <v>0</v>
      </c>
      <c r="H346" s="39">
        <v>0</v>
      </c>
      <c r="I346" s="39">
        <v>0</v>
      </c>
      <c r="J346" s="42">
        <v>0</v>
      </c>
      <c r="K346" s="39">
        <v>0</v>
      </c>
      <c r="L346" s="39"/>
      <c r="M346" s="39"/>
      <c r="N346" s="123"/>
    </row>
    <row r="347" spans="1:14">
      <c r="A347" s="254"/>
      <c r="B347" s="173" t="s">
        <v>24</v>
      </c>
      <c r="C347" s="40">
        <v>1.3764159999999901</v>
      </c>
      <c r="D347" s="40">
        <v>87.928877999999997</v>
      </c>
      <c r="E347" s="39">
        <v>106.20617300000001</v>
      </c>
      <c r="F347" s="39">
        <f>(D347-E347)/E347*100</f>
        <v>-17.209258636972081</v>
      </c>
      <c r="G347" s="39">
        <v>74</v>
      </c>
      <c r="H347" s="39">
        <v>57802.5</v>
      </c>
      <c r="I347" s="39">
        <v>7</v>
      </c>
      <c r="J347" s="42">
        <v>0.4345</v>
      </c>
      <c r="K347" s="39">
        <v>12.206799999999999</v>
      </c>
      <c r="L347" s="39"/>
      <c r="M347" s="39"/>
      <c r="N347" s="123">
        <f>D347/D386*100</f>
        <v>17.054415011670347</v>
      </c>
    </row>
    <row r="348" spans="1:14">
      <c r="A348" s="254"/>
      <c r="B348" s="173" t="s">
        <v>25</v>
      </c>
      <c r="C348" s="40">
        <v>0</v>
      </c>
      <c r="D348" s="40">
        <v>0</v>
      </c>
      <c r="E348" s="41">
        <v>0</v>
      </c>
      <c r="F348" s="39"/>
      <c r="G348" s="39">
        <v>0</v>
      </c>
      <c r="H348" s="39">
        <v>0</v>
      </c>
      <c r="I348" s="39">
        <v>0</v>
      </c>
      <c r="J348" s="42">
        <v>0</v>
      </c>
      <c r="K348" s="39">
        <v>0</v>
      </c>
      <c r="L348" s="41"/>
      <c r="M348" s="39"/>
      <c r="N348" s="123"/>
    </row>
    <row r="349" spans="1:14">
      <c r="A349" s="254"/>
      <c r="B349" s="173" t="s">
        <v>26</v>
      </c>
      <c r="C349" s="40">
        <v>9.2724270000000004</v>
      </c>
      <c r="D349" s="40">
        <v>48.002352000000002</v>
      </c>
      <c r="E349" s="39">
        <v>51.496409</v>
      </c>
      <c r="F349" s="39">
        <f>(D349-E349)/E349*100</f>
        <v>-6.7850498080361259</v>
      </c>
      <c r="G349" s="39">
        <v>416</v>
      </c>
      <c r="H349" s="39">
        <v>371855.73</v>
      </c>
      <c r="I349" s="39">
        <v>37</v>
      </c>
      <c r="J349" s="42">
        <v>1.717449</v>
      </c>
      <c r="K349" s="39">
        <v>14.612646</v>
      </c>
      <c r="L349" s="39"/>
      <c r="M349" s="39" t="e">
        <f>(K349-L349)/L349*100</f>
        <v>#DIV/0!</v>
      </c>
      <c r="N349" s="123">
        <f>D349/D388*100</f>
        <v>4.7959041963687152</v>
      </c>
    </row>
    <row r="350" spans="1:14">
      <c r="A350" s="254"/>
      <c r="B350" s="173" t="s">
        <v>27</v>
      </c>
      <c r="C350" s="40">
        <v>0</v>
      </c>
      <c r="D350" s="40">
        <v>0</v>
      </c>
      <c r="E350" s="39">
        <v>0.56603800000000004</v>
      </c>
      <c r="F350" s="39">
        <f>(D350-E350)/E350*100</f>
        <v>-100</v>
      </c>
      <c r="G350" s="39">
        <v>0</v>
      </c>
      <c r="H350" s="39">
        <v>0</v>
      </c>
      <c r="I350" s="39">
        <v>0</v>
      </c>
      <c r="J350" s="42">
        <v>0</v>
      </c>
      <c r="K350" s="39">
        <v>0</v>
      </c>
      <c r="L350" s="39"/>
      <c r="M350" s="39"/>
      <c r="N350" s="123">
        <f>D350/D389*100</f>
        <v>0</v>
      </c>
    </row>
    <row r="351" spans="1:14">
      <c r="A351" s="254"/>
      <c r="B351" s="18" t="s">
        <v>28</v>
      </c>
      <c r="C351" s="40">
        <v>0</v>
      </c>
      <c r="D351" s="40">
        <v>0</v>
      </c>
      <c r="E351" s="42">
        <v>0</v>
      </c>
      <c r="F351" s="39"/>
      <c r="G351" s="39">
        <v>0</v>
      </c>
      <c r="H351" s="39">
        <v>0</v>
      </c>
      <c r="I351" s="39">
        <v>0</v>
      </c>
      <c r="J351" s="42">
        <v>0</v>
      </c>
      <c r="K351" s="39">
        <v>0</v>
      </c>
      <c r="L351" s="42"/>
      <c r="M351" s="39"/>
      <c r="N351" s="123"/>
    </row>
    <row r="352" spans="1:14">
      <c r="A352" s="254"/>
      <c r="B352" s="18" t="s">
        <v>29</v>
      </c>
      <c r="C352" s="40">
        <v>0</v>
      </c>
      <c r="D352" s="40">
        <v>0</v>
      </c>
      <c r="E352" s="42">
        <v>0</v>
      </c>
      <c r="F352" s="39"/>
      <c r="G352" s="39">
        <v>0</v>
      </c>
      <c r="H352" s="39">
        <v>0</v>
      </c>
      <c r="I352" s="39">
        <v>0</v>
      </c>
      <c r="J352" s="42">
        <v>0</v>
      </c>
      <c r="K352" s="39">
        <v>0</v>
      </c>
      <c r="L352" s="42"/>
      <c r="M352" s="39"/>
      <c r="N352" s="123"/>
    </row>
    <row r="353" spans="1:14">
      <c r="A353" s="254"/>
      <c r="B353" s="18" t="s">
        <v>30</v>
      </c>
      <c r="C353" s="40">
        <v>0</v>
      </c>
      <c r="D353" s="40">
        <v>0</v>
      </c>
      <c r="E353" s="42">
        <v>0</v>
      </c>
      <c r="F353" s="39"/>
      <c r="G353" s="39">
        <v>0</v>
      </c>
      <c r="H353" s="39">
        <v>0</v>
      </c>
      <c r="I353" s="39">
        <v>0</v>
      </c>
      <c r="J353" s="42">
        <v>0</v>
      </c>
      <c r="K353" s="39">
        <v>0</v>
      </c>
      <c r="L353" s="42"/>
      <c r="M353" s="39"/>
      <c r="N353" s="123"/>
    </row>
    <row r="354" spans="1:14" ht="14.25" thickBot="1">
      <c r="A354" s="255"/>
      <c r="B354" s="19" t="s">
        <v>31</v>
      </c>
      <c r="C354" s="20">
        <f t="shared" ref="C354:L354" si="81">C342+C344+C345+C346+C347+C348+C349+C350</f>
        <v>44.787254999999995</v>
      </c>
      <c r="D354" s="20">
        <f t="shared" si="81"/>
        <v>390.25542299999995</v>
      </c>
      <c r="E354" s="20">
        <f t="shared" si="81"/>
        <v>485.17169899999993</v>
      </c>
      <c r="F354" s="20">
        <f>(D354-E354)/E354*100</f>
        <v>-19.563440364645011</v>
      </c>
      <c r="G354" s="20">
        <f t="shared" si="81"/>
        <v>2577</v>
      </c>
      <c r="H354" s="20">
        <f t="shared" si="81"/>
        <v>740252.647796</v>
      </c>
      <c r="I354" s="20">
        <f t="shared" si="81"/>
        <v>254</v>
      </c>
      <c r="J354" s="20">
        <f t="shared" si="81"/>
        <v>11.76041699999999</v>
      </c>
      <c r="K354" s="20">
        <f t="shared" si="81"/>
        <v>184.74767199999999</v>
      </c>
      <c r="L354" s="20">
        <f t="shared" si="81"/>
        <v>0</v>
      </c>
      <c r="M354" s="20" t="e">
        <f t="shared" ref="M354:M356" si="82">(K354-L354)/L354*100</f>
        <v>#DIV/0!</v>
      </c>
      <c r="N354" s="124">
        <f>D354/D393*100</f>
        <v>3.2246301418616232</v>
      </c>
    </row>
    <row r="355" spans="1:14" ht="15" thickTop="1" thickBot="1">
      <c r="A355" s="246" t="s">
        <v>43</v>
      </c>
      <c r="B355" s="22" t="s">
        <v>19</v>
      </c>
      <c r="C355" s="107">
        <v>3.61</v>
      </c>
      <c r="D355" s="107">
        <v>41.25</v>
      </c>
      <c r="E355" s="107">
        <v>51.99</v>
      </c>
      <c r="F355" s="125">
        <f>(D355-E355)/E355*100</f>
        <v>-20.65781881130987</v>
      </c>
      <c r="G355" s="108">
        <v>340</v>
      </c>
      <c r="H355" s="108">
        <v>36029.5</v>
      </c>
      <c r="I355" s="108">
        <v>38</v>
      </c>
      <c r="J355" s="108">
        <v>0.83</v>
      </c>
      <c r="K355" s="108">
        <v>25.63</v>
      </c>
      <c r="L355" s="108">
        <v>55.43</v>
      </c>
      <c r="M355" s="125">
        <f t="shared" si="82"/>
        <v>-53.761500992242475</v>
      </c>
      <c r="N355" s="126">
        <f>D355/D381*100</f>
        <v>0.72654750492640163</v>
      </c>
    </row>
    <row r="356" spans="1:14" ht="14.25" thickBot="1">
      <c r="A356" s="244"/>
      <c r="B356" s="173" t="s">
        <v>20</v>
      </c>
      <c r="C356" s="108">
        <v>0.14000000000000001</v>
      </c>
      <c r="D356" s="108">
        <v>3.18</v>
      </c>
      <c r="E356" s="108">
        <v>6.9</v>
      </c>
      <c r="F356" s="39">
        <f>(D356-E356)/E356*100</f>
        <v>-53.913043478260867</v>
      </c>
      <c r="G356" s="108">
        <v>38</v>
      </c>
      <c r="H356" s="108">
        <v>760</v>
      </c>
      <c r="I356" s="108">
        <v>5</v>
      </c>
      <c r="J356" s="108">
        <v>0</v>
      </c>
      <c r="K356" s="108">
        <v>0.8</v>
      </c>
      <c r="L356" s="108">
        <v>31.16</v>
      </c>
      <c r="M356" s="39">
        <f t="shared" si="82"/>
        <v>-97.432605905006426</v>
      </c>
      <c r="N356" s="123">
        <f>D356/D382*100</f>
        <v>0.24117304786712102</v>
      </c>
    </row>
    <row r="357" spans="1:14" ht="14.25" thickBot="1">
      <c r="A357" s="244"/>
      <c r="B357" s="173" t="s">
        <v>21</v>
      </c>
      <c r="C357" s="108"/>
      <c r="D357" s="108"/>
      <c r="E357" s="108">
        <v>2.2000000000000002</v>
      </c>
      <c r="F357" s="39">
        <f>(D357-E357)/E357*100</f>
        <v>-100</v>
      </c>
      <c r="G357" s="108"/>
      <c r="H357" s="108"/>
      <c r="I357" s="108">
        <v>1</v>
      </c>
      <c r="J357" s="108"/>
      <c r="K357" s="108"/>
      <c r="L357" s="108">
        <v>0.35</v>
      </c>
      <c r="M357" s="39"/>
      <c r="N357" s="123">
        <f>D357/D383*100</f>
        <v>0</v>
      </c>
    </row>
    <row r="358" spans="1:14" ht="14.25" thickBot="1">
      <c r="A358" s="244"/>
      <c r="B358" s="173" t="s">
        <v>22</v>
      </c>
      <c r="C358" s="108"/>
      <c r="D358" s="108">
        <v>0.16</v>
      </c>
      <c r="E358" s="108">
        <v>4.7E-2</v>
      </c>
      <c r="F358" s="39">
        <f>(D358-E358)/E358*100</f>
        <v>240.42553191489361</v>
      </c>
      <c r="G358" s="108">
        <v>18</v>
      </c>
      <c r="H358" s="108">
        <v>208.9</v>
      </c>
      <c r="I358" s="108"/>
      <c r="J358" s="108"/>
      <c r="K358" s="108"/>
      <c r="L358" s="108"/>
      <c r="M358" s="39"/>
      <c r="N358" s="123">
        <f>D358/D384*100</f>
        <v>0.13583248465621398</v>
      </c>
    </row>
    <row r="359" spans="1:14" ht="14.25" thickBot="1">
      <c r="A359" s="244"/>
      <c r="B359" s="173" t="s">
        <v>23</v>
      </c>
      <c r="C359" s="108"/>
      <c r="D359" s="108"/>
      <c r="E359" s="108"/>
      <c r="F359" s="39"/>
      <c r="G359" s="108"/>
      <c r="H359" s="108"/>
      <c r="I359" s="108"/>
      <c r="J359" s="108"/>
      <c r="K359" s="108"/>
      <c r="L359" s="108"/>
      <c r="M359" s="39"/>
      <c r="N359" s="123"/>
    </row>
    <row r="360" spans="1:14" ht="14.25" thickBot="1">
      <c r="A360" s="244"/>
      <c r="B360" s="173" t="s">
        <v>24</v>
      </c>
      <c r="C360" s="108"/>
      <c r="D360" s="108">
        <v>1.2</v>
      </c>
      <c r="E360" s="108">
        <v>1.69</v>
      </c>
      <c r="F360" s="39">
        <f>(D360-E360)/E360*100</f>
        <v>-28.994082840236686</v>
      </c>
      <c r="G360" s="108">
        <v>4</v>
      </c>
      <c r="H360" s="108">
        <v>2255.9</v>
      </c>
      <c r="I360" s="108">
        <v>7</v>
      </c>
      <c r="J360" s="108">
        <v>0.39</v>
      </c>
      <c r="K360" s="108">
        <v>0.4</v>
      </c>
      <c r="L360" s="108">
        <v>0.89</v>
      </c>
      <c r="M360" s="39">
        <f>(K360-L360)/L360*100</f>
        <v>-55.056179775280903</v>
      </c>
      <c r="N360" s="123">
        <f>D360/D386*100</f>
        <v>0.23274831294906789</v>
      </c>
    </row>
    <row r="361" spans="1:14" ht="14.25" thickBot="1">
      <c r="A361" s="244"/>
      <c r="B361" s="173" t="s">
        <v>25</v>
      </c>
      <c r="C361" s="108">
        <v>419.31</v>
      </c>
      <c r="D361" s="108">
        <v>1241.67</v>
      </c>
      <c r="E361" s="108">
        <v>1272.54</v>
      </c>
      <c r="F361" s="39">
        <f>(D361-E361)/E361*100</f>
        <v>-2.42585694752227</v>
      </c>
      <c r="G361" s="108">
        <v>165</v>
      </c>
      <c r="H361" s="108">
        <v>15256.53</v>
      </c>
      <c r="I361" s="108">
        <v>8</v>
      </c>
      <c r="J361" s="108">
        <v>58.98</v>
      </c>
      <c r="K361" s="108">
        <v>133.36000000000001</v>
      </c>
      <c r="L361" s="108">
        <v>56.04</v>
      </c>
      <c r="M361" s="39">
        <f>(K361-L361)/L361*100</f>
        <v>137.97287651677377</v>
      </c>
      <c r="N361" s="123">
        <f>D361/D387*100</f>
        <v>30.556448662781619</v>
      </c>
    </row>
    <row r="362" spans="1:14" ht="14.25" thickBot="1">
      <c r="A362" s="244"/>
      <c r="B362" s="173" t="s">
        <v>26</v>
      </c>
      <c r="C362" s="108">
        <v>0.73</v>
      </c>
      <c r="D362" s="108">
        <v>10.26</v>
      </c>
      <c r="E362" s="108">
        <v>1.91</v>
      </c>
      <c r="F362" s="39">
        <f>(D362-E362)/E362*100</f>
        <v>437.1727748691099</v>
      </c>
      <c r="G362" s="108">
        <v>11</v>
      </c>
      <c r="H362" s="108">
        <v>14739.2</v>
      </c>
      <c r="I362" s="108">
        <v>1</v>
      </c>
      <c r="J362" s="108"/>
      <c r="K362" s="108"/>
      <c r="L362" s="108">
        <v>1.29</v>
      </c>
      <c r="M362" s="39">
        <f>(K362-L362)/L362*100</f>
        <v>-100</v>
      </c>
      <c r="N362" s="123">
        <f>D362/D388*100</f>
        <v>1.0250742933334394</v>
      </c>
    </row>
    <row r="363" spans="1:14" ht="14.25" thickBot="1">
      <c r="A363" s="244"/>
      <c r="B363" s="173" t="s">
        <v>27</v>
      </c>
      <c r="C363" s="108"/>
      <c r="D363" s="108"/>
      <c r="E363" s="108"/>
      <c r="F363" s="39" t="e">
        <f>(D363-E363)/E363*100</f>
        <v>#DIV/0!</v>
      </c>
      <c r="G363" s="108"/>
      <c r="H363" s="108"/>
      <c r="I363" s="108"/>
      <c r="J363" s="108"/>
      <c r="K363" s="108"/>
      <c r="L363" s="108"/>
      <c r="M363" s="39" t="e">
        <f>(K363-L363)/L363*100</f>
        <v>#DIV/0!</v>
      </c>
      <c r="N363" s="123">
        <f>D363/D389*100</f>
        <v>0</v>
      </c>
    </row>
    <row r="364" spans="1:14" ht="14.25" thickBot="1">
      <c r="A364" s="244"/>
      <c r="B364" s="18" t="s">
        <v>28</v>
      </c>
      <c r="C364" s="17"/>
      <c r="D364" s="17"/>
      <c r="E364" s="17"/>
      <c r="F364" s="39"/>
      <c r="G364" s="17"/>
      <c r="H364" s="17"/>
      <c r="I364" s="17"/>
      <c r="J364" s="17"/>
      <c r="K364" s="17"/>
      <c r="L364" s="17"/>
      <c r="M364" s="39"/>
      <c r="N364" s="123"/>
    </row>
    <row r="365" spans="1:14" ht="14.25" thickBot="1">
      <c r="A365" s="244"/>
      <c r="B365" s="18" t="s">
        <v>29</v>
      </c>
      <c r="C365" s="42"/>
      <c r="D365" s="42"/>
      <c r="E365" s="42"/>
      <c r="F365" s="39"/>
      <c r="G365" s="42"/>
      <c r="H365" s="42"/>
      <c r="I365" s="42"/>
      <c r="J365" s="42"/>
      <c r="K365" s="42"/>
      <c r="L365" s="42"/>
      <c r="M365" s="39"/>
      <c r="N365" s="123"/>
    </row>
    <row r="366" spans="1:14" ht="14.25" thickBot="1">
      <c r="A366" s="244"/>
      <c r="B366" s="18" t="s">
        <v>30</v>
      </c>
      <c r="C366" s="42"/>
      <c r="D366" s="42"/>
      <c r="E366" s="42"/>
      <c r="F366" s="39"/>
      <c r="G366" s="42"/>
      <c r="H366" s="42"/>
      <c r="I366" s="42"/>
      <c r="J366" s="42"/>
      <c r="K366" s="42"/>
      <c r="L366" s="42"/>
      <c r="M366" s="39"/>
      <c r="N366" s="123"/>
    </row>
    <row r="367" spans="1:14" ht="14.25" thickBot="1">
      <c r="A367" s="245"/>
      <c r="B367" s="19" t="s">
        <v>31</v>
      </c>
      <c r="C367" s="20">
        <f t="shared" ref="C367:L367" si="83">C355+C357+C358+C359+C360+C361+C362+C363</f>
        <v>423.65000000000003</v>
      </c>
      <c r="D367" s="20">
        <f t="shared" si="83"/>
        <v>1294.54</v>
      </c>
      <c r="E367" s="20">
        <f t="shared" si="83"/>
        <v>1330.377</v>
      </c>
      <c r="F367" s="20">
        <f>(D367-E367)/E367*100</f>
        <v>-2.6937477121146856</v>
      </c>
      <c r="G367" s="20">
        <f t="shared" si="83"/>
        <v>538</v>
      </c>
      <c r="H367" s="20">
        <f t="shared" si="83"/>
        <v>68490.03</v>
      </c>
      <c r="I367" s="20">
        <f t="shared" si="83"/>
        <v>55</v>
      </c>
      <c r="J367" s="20">
        <f t="shared" si="83"/>
        <v>60.199999999999996</v>
      </c>
      <c r="K367" s="20">
        <f t="shared" si="83"/>
        <v>159.39000000000001</v>
      </c>
      <c r="L367" s="20">
        <f t="shared" si="83"/>
        <v>114.00000000000001</v>
      </c>
      <c r="M367" s="20">
        <f>(K367-L367)/L367*100</f>
        <v>39.815789473684205</v>
      </c>
      <c r="N367" s="124">
        <f>D367/D393*100</f>
        <v>10.696616774100654</v>
      </c>
    </row>
    <row r="368" spans="1:14" ht="14.25" thickTop="1">
      <c r="A368" s="256" t="s">
        <v>44</v>
      </c>
      <c r="B368" s="22" t="s">
        <v>19</v>
      </c>
      <c r="C368" s="42"/>
      <c r="D368" s="42"/>
      <c r="E368" s="42"/>
      <c r="F368" s="42"/>
      <c r="G368" s="42"/>
      <c r="H368" s="42"/>
      <c r="I368" s="42"/>
      <c r="J368" s="42"/>
      <c r="K368" s="42"/>
      <c r="L368" s="42"/>
      <c r="M368" s="42"/>
      <c r="N368" s="128"/>
    </row>
    <row r="369" spans="1:14">
      <c r="A369" s="257"/>
      <c r="B369" s="173" t="s">
        <v>20</v>
      </c>
      <c r="C369" s="42"/>
      <c r="D369" s="42"/>
      <c r="E369" s="42"/>
      <c r="F369" s="39"/>
      <c r="G369" s="42"/>
      <c r="H369" s="42"/>
      <c r="I369" s="42"/>
      <c r="J369" s="42"/>
      <c r="K369" s="42"/>
      <c r="L369" s="42"/>
      <c r="M369" s="39"/>
      <c r="N369" s="128"/>
    </row>
    <row r="370" spans="1:14">
      <c r="A370" s="257"/>
      <c r="B370" s="173" t="s">
        <v>21</v>
      </c>
      <c r="C370" s="42"/>
      <c r="D370" s="42"/>
      <c r="E370" s="42"/>
      <c r="F370" s="39"/>
      <c r="G370" s="42"/>
      <c r="H370" s="42"/>
      <c r="I370" s="42"/>
      <c r="J370" s="42"/>
      <c r="K370" s="42"/>
      <c r="L370" s="42"/>
      <c r="M370" s="39"/>
      <c r="N370" s="128"/>
    </row>
    <row r="371" spans="1:14">
      <c r="A371" s="257"/>
      <c r="B371" s="173" t="s">
        <v>22</v>
      </c>
      <c r="C371" s="42"/>
      <c r="D371" s="42"/>
      <c r="E371" s="42"/>
      <c r="F371" s="39"/>
      <c r="G371" s="42"/>
      <c r="H371" s="42"/>
      <c r="I371" s="42"/>
      <c r="J371" s="42"/>
      <c r="K371" s="42"/>
      <c r="L371" s="42"/>
      <c r="M371" s="39"/>
      <c r="N371" s="128"/>
    </row>
    <row r="372" spans="1:14">
      <c r="A372" s="257"/>
      <c r="B372" s="173" t="s">
        <v>23</v>
      </c>
      <c r="C372" s="42"/>
      <c r="D372" s="42"/>
      <c r="E372" s="42"/>
      <c r="F372" s="39"/>
      <c r="G372" s="42"/>
      <c r="H372" s="42"/>
      <c r="I372" s="42"/>
      <c r="J372" s="42"/>
      <c r="K372" s="42"/>
      <c r="L372" s="42"/>
      <c r="M372" s="39"/>
      <c r="N372" s="128"/>
    </row>
    <row r="373" spans="1:14">
      <c r="A373" s="257"/>
      <c r="B373" s="173" t="s">
        <v>24</v>
      </c>
      <c r="C373" s="42"/>
      <c r="D373" s="42"/>
      <c r="E373" s="42"/>
      <c r="F373" s="39"/>
      <c r="G373" s="42"/>
      <c r="H373" s="42"/>
      <c r="I373" s="42"/>
      <c r="J373" s="42"/>
      <c r="K373" s="42"/>
      <c r="L373" s="42"/>
      <c r="M373" s="39"/>
      <c r="N373" s="128"/>
    </row>
    <row r="374" spans="1:14">
      <c r="A374" s="257"/>
      <c r="B374" s="173" t="s">
        <v>25</v>
      </c>
      <c r="C374" s="41"/>
      <c r="D374" s="41"/>
      <c r="E374" s="41">
        <v>664</v>
      </c>
      <c r="F374" s="39">
        <f>(D374-E374)/E374*100</f>
        <v>-100</v>
      </c>
      <c r="G374" s="41"/>
      <c r="H374" s="41"/>
      <c r="I374" s="41"/>
      <c r="J374" s="41"/>
      <c r="K374" s="41"/>
      <c r="L374" s="41"/>
      <c r="M374" s="39" t="e">
        <f>(K374-L374)/L374*100</f>
        <v>#DIV/0!</v>
      </c>
      <c r="N374" s="128">
        <f>D374/D387*100</f>
        <v>0</v>
      </c>
    </row>
    <row r="375" spans="1:14">
      <c r="A375" s="257"/>
      <c r="B375" s="173" t="s">
        <v>26</v>
      </c>
      <c r="C375" s="42"/>
      <c r="D375" s="42"/>
      <c r="E375" s="42"/>
      <c r="F375" s="39"/>
      <c r="G375" s="42"/>
      <c r="H375" s="42"/>
      <c r="I375" s="42"/>
      <c r="J375" s="42"/>
      <c r="K375" s="42"/>
      <c r="L375" s="42"/>
      <c r="M375" s="39"/>
      <c r="N375" s="128"/>
    </row>
    <row r="376" spans="1:14">
      <c r="A376" s="257"/>
      <c r="B376" s="173" t="s">
        <v>27</v>
      </c>
      <c r="C376" s="42"/>
      <c r="D376" s="42"/>
      <c r="E376" s="42"/>
      <c r="F376" s="39"/>
      <c r="G376" s="42"/>
      <c r="H376" s="42"/>
      <c r="I376" s="42"/>
      <c r="J376" s="42"/>
      <c r="K376" s="42"/>
      <c r="L376" s="42"/>
      <c r="M376" s="39"/>
      <c r="N376" s="128"/>
    </row>
    <row r="377" spans="1:14">
      <c r="A377" s="257"/>
      <c r="B377" s="18" t="s">
        <v>28</v>
      </c>
      <c r="C377" s="42"/>
      <c r="D377" s="42"/>
      <c r="E377" s="42"/>
      <c r="F377" s="39"/>
      <c r="G377" s="42"/>
      <c r="H377" s="42"/>
      <c r="I377" s="42"/>
      <c r="J377" s="42"/>
      <c r="K377" s="42"/>
      <c r="L377" s="42"/>
      <c r="M377" s="39"/>
      <c r="N377" s="128"/>
    </row>
    <row r="378" spans="1:14">
      <c r="A378" s="257"/>
      <c r="B378" s="18" t="s">
        <v>29</v>
      </c>
      <c r="C378" s="42"/>
      <c r="D378" s="42"/>
      <c r="E378" s="42"/>
      <c r="F378" s="39"/>
      <c r="G378" s="42"/>
      <c r="H378" s="42"/>
      <c r="I378" s="42"/>
      <c r="J378" s="42"/>
      <c r="K378" s="42"/>
      <c r="L378" s="42"/>
      <c r="M378" s="39"/>
      <c r="N378" s="128"/>
    </row>
    <row r="379" spans="1:14">
      <c r="A379" s="257"/>
      <c r="B379" s="18" t="s">
        <v>30</v>
      </c>
      <c r="C379" s="42"/>
      <c r="D379" s="42"/>
      <c r="E379" s="42"/>
      <c r="F379" s="39"/>
      <c r="G379" s="42"/>
      <c r="H379" s="42"/>
      <c r="I379" s="42"/>
      <c r="J379" s="42"/>
      <c r="K379" s="42"/>
      <c r="L379" s="42"/>
      <c r="M379" s="39"/>
      <c r="N379" s="128"/>
    </row>
    <row r="380" spans="1:14" ht="14.25" thickBot="1">
      <c r="A380" s="255"/>
      <c r="B380" s="19" t="s">
        <v>31</v>
      </c>
      <c r="C380" s="20">
        <f t="shared" ref="C380:L380" si="84">C368+C370+C371+C372+C373+C374+C375+C376</f>
        <v>0</v>
      </c>
      <c r="D380" s="20">
        <f t="shared" si="84"/>
        <v>0</v>
      </c>
      <c r="E380" s="20">
        <f t="shared" si="84"/>
        <v>664</v>
      </c>
      <c r="F380" s="20">
        <f t="shared" ref="F380:F393" si="85">(D380-E380)/E380*100</f>
        <v>-100</v>
      </c>
      <c r="G380" s="20">
        <f t="shared" si="84"/>
        <v>0</v>
      </c>
      <c r="H380" s="20">
        <f t="shared" si="84"/>
        <v>0</v>
      </c>
      <c r="I380" s="20">
        <f t="shared" si="84"/>
        <v>0</v>
      </c>
      <c r="J380" s="20">
        <f t="shared" si="84"/>
        <v>0</v>
      </c>
      <c r="K380" s="20">
        <f t="shared" si="84"/>
        <v>0</v>
      </c>
      <c r="L380" s="20">
        <f t="shared" si="84"/>
        <v>0</v>
      </c>
      <c r="M380" s="20" t="e">
        <f>(K380-L380)/L380*100</f>
        <v>#DIV/0!</v>
      </c>
      <c r="N380" s="124">
        <f>D380/D393*100</f>
        <v>0</v>
      </c>
    </row>
    <row r="381" spans="1:14" ht="15" thickTop="1" thickBot="1">
      <c r="A381" s="254" t="s">
        <v>49</v>
      </c>
      <c r="B381" s="175" t="s">
        <v>19</v>
      </c>
      <c r="C381" s="40">
        <f t="shared" ref="C381:L381" si="86">C225+C238+C251+C264+C277+C290+C303+C316+C329+C342+C355+C368</f>
        <v>731.38604900000007</v>
      </c>
      <c r="D381" s="40">
        <f t="shared" si="86"/>
        <v>5677.5365299999994</v>
      </c>
      <c r="E381" s="40">
        <f t="shared" si="86"/>
        <v>7614.6086979999991</v>
      </c>
      <c r="F381" s="40">
        <f t="shared" si="85"/>
        <v>-25.438893117498967</v>
      </c>
      <c r="G381" s="40">
        <f t="shared" si="86"/>
        <v>39032</v>
      </c>
      <c r="H381" s="40">
        <f t="shared" si="86"/>
        <v>4003159.8220040011</v>
      </c>
      <c r="I381" s="40">
        <f t="shared" si="86"/>
        <v>4580</v>
      </c>
      <c r="J381" s="40">
        <f t="shared" si="86"/>
        <v>448.72420800000003</v>
      </c>
      <c r="K381" s="40">
        <f t="shared" si="86"/>
        <v>3312.1608020000003</v>
      </c>
      <c r="L381" s="40">
        <f t="shared" si="86"/>
        <v>3707.679353</v>
      </c>
      <c r="M381" s="40">
        <f t="shared" ref="M381:M393" si="87">(K381-L381)/L381*100</f>
        <v>-10.667550058771214</v>
      </c>
      <c r="N381" s="127">
        <f>D381/D393*100</f>
        <v>46.912750847688919</v>
      </c>
    </row>
    <row r="382" spans="1:14" ht="14.25" thickBot="1">
      <c r="A382" s="244"/>
      <c r="B382" s="173" t="s">
        <v>20</v>
      </c>
      <c r="C382" s="40">
        <f t="shared" ref="C382:L382" si="88">C226+C239+C252+C265+C278+C291+C304+C317+C330+C343+C356+C369</f>
        <v>170.70704600000002</v>
      </c>
      <c r="D382" s="40">
        <f t="shared" si="88"/>
        <v>1318.555298</v>
      </c>
      <c r="E382" s="40">
        <f t="shared" si="88"/>
        <v>1803.1513730000001</v>
      </c>
      <c r="F382" s="39">
        <f t="shared" si="85"/>
        <v>-26.874952500174821</v>
      </c>
      <c r="G382" s="40">
        <f t="shared" si="88"/>
        <v>15379</v>
      </c>
      <c r="H382" s="40">
        <f t="shared" si="88"/>
        <v>307617</v>
      </c>
      <c r="I382" s="40">
        <f t="shared" si="88"/>
        <v>1971</v>
      </c>
      <c r="J382" s="40">
        <f t="shared" si="88"/>
        <v>198.35912500000001</v>
      </c>
      <c r="K382" s="40">
        <f t="shared" si="88"/>
        <v>1060.635857</v>
      </c>
      <c r="L382" s="40">
        <f t="shared" si="88"/>
        <v>1277.4629189999998</v>
      </c>
      <c r="M382" s="39">
        <f t="shared" si="87"/>
        <v>-16.973256818266979</v>
      </c>
      <c r="N382" s="123">
        <f>D382/D393*100</f>
        <v>10.895052078858967</v>
      </c>
    </row>
    <row r="383" spans="1:14" ht="14.25" thickBot="1">
      <c r="A383" s="244"/>
      <c r="B383" s="173" t="s">
        <v>21</v>
      </c>
      <c r="C383" s="40">
        <f t="shared" ref="C383:L383" si="89">C227+C240+C253+C266+C279+C292+C305+C318+C331+C344+C357+C370</f>
        <v>12.800140000000006</v>
      </c>
      <c r="D383" s="40">
        <f t="shared" si="89"/>
        <v>676.99658900000009</v>
      </c>
      <c r="E383" s="40">
        <f t="shared" si="89"/>
        <v>199.54742199999998</v>
      </c>
      <c r="F383" s="39">
        <f t="shared" si="85"/>
        <v>239.26601617534308</v>
      </c>
      <c r="G383" s="40">
        <f t="shared" si="89"/>
        <v>392</v>
      </c>
      <c r="H383" s="40">
        <f t="shared" si="89"/>
        <v>323177.645196</v>
      </c>
      <c r="I383" s="40">
        <f t="shared" si="89"/>
        <v>27</v>
      </c>
      <c r="J383" s="40">
        <f t="shared" si="89"/>
        <v>7.28</v>
      </c>
      <c r="K383" s="40">
        <f t="shared" si="89"/>
        <v>489.15750000000003</v>
      </c>
      <c r="L383" s="40">
        <f t="shared" si="89"/>
        <v>28.147200000000002</v>
      </c>
      <c r="M383" s="39">
        <f t="shared" si="87"/>
        <v>1637.8549198499318</v>
      </c>
      <c r="N383" s="123">
        <f>D383/D393*100</f>
        <v>5.5939353514810879</v>
      </c>
    </row>
    <row r="384" spans="1:14" ht="14.25" thickBot="1">
      <c r="A384" s="244"/>
      <c r="B384" s="173" t="s">
        <v>22</v>
      </c>
      <c r="C384" s="40">
        <f t="shared" ref="C384:L384" si="90">C228+C241+C254+C267+C280+C293+C306+C319+C332+C345+C358+C371</f>
        <v>17.673444000000003</v>
      </c>
      <c r="D384" s="40">
        <f t="shared" si="90"/>
        <v>117.792147</v>
      </c>
      <c r="E384" s="40">
        <f t="shared" si="90"/>
        <v>93.957138999999998</v>
      </c>
      <c r="F384" s="39">
        <f t="shared" si="85"/>
        <v>25.367958468807782</v>
      </c>
      <c r="G384" s="40">
        <f t="shared" si="90"/>
        <v>5515</v>
      </c>
      <c r="H384" s="40">
        <f t="shared" si="90"/>
        <v>417512.55350000004</v>
      </c>
      <c r="I384" s="40">
        <f t="shared" si="90"/>
        <v>223</v>
      </c>
      <c r="J384" s="40">
        <f t="shared" si="90"/>
        <v>3.3327999999999998</v>
      </c>
      <c r="K384" s="40">
        <f t="shared" si="90"/>
        <v>31.897100000000002</v>
      </c>
      <c r="L384" s="40">
        <f t="shared" si="90"/>
        <v>26.022500000000001</v>
      </c>
      <c r="M384" s="39">
        <f t="shared" si="87"/>
        <v>22.575079258334139</v>
      </c>
      <c r="N384" s="123">
        <f>D384/D393*100</f>
        <v>0.97330129270438159</v>
      </c>
    </row>
    <row r="385" spans="1:14" ht="14.25" thickBot="1">
      <c r="A385" s="244"/>
      <c r="B385" s="173" t="s">
        <v>23</v>
      </c>
      <c r="C385" s="40">
        <f t="shared" ref="C385:L385" si="91">C229+C242+C255+C268+C281+C294+C307+C320+C333+C346+C359+C372</f>
        <v>3.1311080000000002</v>
      </c>
      <c r="D385" s="40">
        <f t="shared" si="91"/>
        <v>29.542216</v>
      </c>
      <c r="E385" s="40">
        <f t="shared" si="91"/>
        <v>21.639033999999999</v>
      </c>
      <c r="F385" s="39">
        <f t="shared" si="85"/>
        <v>36.52280411408384</v>
      </c>
      <c r="G385" s="40">
        <f t="shared" si="91"/>
        <v>688</v>
      </c>
      <c r="H385" s="40">
        <f t="shared" si="91"/>
        <v>172430.8849</v>
      </c>
      <c r="I385" s="40">
        <f t="shared" si="91"/>
        <v>0</v>
      </c>
      <c r="J385" s="40">
        <f t="shared" si="91"/>
        <v>0</v>
      </c>
      <c r="K385" s="40">
        <f t="shared" si="91"/>
        <v>0</v>
      </c>
      <c r="L385" s="40">
        <f t="shared" si="91"/>
        <v>1.6400000000000001</v>
      </c>
      <c r="M385" s="39">
        <f t="shared" si="87"/>
        <v>-100</v>
      </c>
      <c r="N385" s="123">
        <f>D385/D393*100</f>
        <v>0.24410351415151696</v>
      </c>
    </row>
    <row r="386" spans="1:14" ht="14.25" thickBot="1">
      <c r="A386" s="244"/>
      <c r="B386" s="173" t="s">
        <v>24</v>
      </c>
      <c r="C386" s="40">
        <f t="shared" ref="C386:L386" si="92">C230+C243+C256+C269+C282+C295+C308+C321+C334+C347+C360+C373</f>
        <v>29.085307</v>
      </c>
      <c r="D386" s="40">
        <f t="shared" si="92"/>
        <v>515.57838800000013</v>
      </c>
      <c r="E386" s="40">
        <f t="shared" si="92"/>
        <v>500.57300200000003</v>
      </c>
      <c r="F386" s="39">
        <f t="shared" si="85"/>
        <v>2.9976418904030506</v>
      </c>
      <c r="G386" s="40">
        <f t="shared" si="92"/>
        <v>794</v>
      </c>
      <c r="H386" s="40">
        <f t="shared" si="92"/>
        <v>668648.84620000003</v>
      </c>
      <c r="I386" s="40">
        <f t="shared" si="92"/>
        <v>315</v>
      </c>
      <c r="J386" s="40">
        <f t="shared" si="92"/>
        <v>22.186</v>
      </c>
      <c r="K386" s="40">
        <f t="shared" si="92"/>
        <v>215.1069</v>
      </c>
      <c r="L386" s="40">
        <f t="shared" si="92"/>
        <v>263.17579999999998</v>
      </c>
      <c r="M386" s="39">
        <f t="shared" si="87"/>
        <v>-18.264939253533186</v>
      </c>
      <c r="N386" s="123">
        <f>D386/D393*100</f>
        <v>4.2601576107687489</v>
      </c>
    </row>
    <row r="387" spans="1:14" ht="14.25" thickBot="1">
      <c r="A387" s="244"/>
      <c r="B387" s="173" t="s">
        <v>25</v>
      </c>
      <c r="C387" s="40">
        <f t="shared" ref="C387:L387" si="93">C231+C244+C257+C270+C283+C296+C309+C322+C335+C348+C361+C374</f>
        <v>1048.2413999999999</v>
      </c>
      <c r="D387" s="40">
        <f t="shared" si="93"/>
        <v>4063.5284999999999</v>
      </c>
      <c r="E387" s="40">
        <f t="shared" si="93"/>
        <v>4691.7835999999998</v>
      </c>
      <c r="F387" s="39">
        <f t="shared" si="85"/>
        <v>-13.390538728171519</v>
      </c>
      <c r="G387" s="40">
        <f t="shared" si="93"/>
        <v>936</v>
      </c>
      <c r="H387" s="40">
        <f t="shared" si="93"/>
        <v>138837.04</v>
      </c>
      <c r="I387" s="40">
        <f t="shared" si="93"/>
        <v>2035</v>
      </c>
      <c r="J387" s="40">
        <f t="shared" si="93"/>
        <v>90.28</v>
      </c>
      <c r="K387" s="40">
        <f t="shared" si="93"/>
        <v>605.73039999999992</v>
      </c>
      <c r="L387" s="40">
        <f t="shared" si="93"/>
        <v>296.87639999999999</v>
      </c>
      <c r="M387" s="39">
        <f t="shared" si="87"/>
        <v>104.03454097395412</v>
      </c>
      <c r="N387" s="123">
        <f>D387/D393*100</f>
        <v>33.576411014828487</v>
      </c>
    </row>
    <row r="388" spans="1:14" ht="14.25" thickBot="1">
      <c r="A388" s="244"/>
      <c r="B388" s="173" t="s">
        <v>26</v>
      </c>
      <c r="C388" s="40">
        <f t="shared" ref="C388:L388" si="94">C232+C245+C258+C271+C284+C297+C310+C323+C336+C349+C362+C375</f>
        <v>96.243022000000181</v>
      </c>
      <c r="D388" s="40">
        <f t="shared" si="94"/>
        <v>1000.903063</v>
      </c>
      <c r="E388" s="40">
        <f t="shared" si="94"/>
        <v>698.09827800000005</v>
      </c>
      <c r="F388" s="39">
        <f t="shared" si="85"/>
        <v>43.37566708623222</v>
      </c>
      <c r="G388" s="40">
        <f t="shared" si="94"/>
        <v>41977</v>
      </c>
      <c r="H388" s="40">
        <f t="shared" si="94"/>
        <v>8107170.9900000012</v>
      </c>
      <c r="I388" s="40">
        <f t="shared" si="94"/>
        <v>713</v>
      </c>
      <c r="J388" s="40">
        <f t="shared" si="94"/>
        <v>27.521019999999989</v>
      </c>
      <c r="K388" s="40">
        <f t="shared" si="94"/>
        <v>252.25780900000001</v>
      </c>
      <c r="L388" s="40">
        <f t="shared" si="94"/>
        <v>373.99846400000007</v>
      </c>
      <c r="M388" s="39">
        <f t="shared" si="87"/>
        <v>-32.551110958573361</v>
      </c>
      <c r="N388" s="123">
        <f>D388/D393*100</f>
        <v>8.2703326995956274</v>
      </c>
    </row>
    <row r="389" spans="1:14" ht="14.25" thickBot="1">
      <c r="A389" s="244"/>
      <c r="B389" s="173" t="s">
        <v>27</v>
      </c>
      <c r="C389" s="40">
        <f t="shared" ref="C389:L389" si="95">C233+C246+C259+C272+C285+C298+C311+C324+C337+C350+C363+C376</f>
        <v>3.801698</v>
      </c>
      <c r="D389" s="40">
        <f t="shared" si="95"/>
        <v>20.453868</v>
      </c>
      <c r="E389" s="40">
        <f t="shared" si="95"/>
        <v>4.8830619999999998</v>
      </c>
      <c r="F389" s="39">
        <f t="shared" si="85"/>
        <v>318.87381319344297</v>
      </c>
      <c r="G389" s="40">
        <f t="shared" si="95"/>
        <v>19</v>
      </c>
      <c r="H389" s="40">
        <f t="shared" si="95"/>
        <v>19725.04</v>
      </c>
      <c r="I389" s="40">
        <f t="shared" si="95"/>
        <v>2</v>
      </c>
      <c r="J389" s="40">
        <f t="shared" si="95"/>
        <v>0</v>
      </c>
      <c r="K389" s="40">
        <f t="shared" si="95"/>
        <v>0.06</v>
      </c>
      <c r="L389" s="40">
        <f t="shared" si="95"/>
        <v>0.94</v>
      </c>
      <c r="M389" s="39">
        <f t="shared" si="87"/>
        <v>-93.617021276595736</v>
      </c>
      <c r="N389" s="123">
        <f>D389/D393*100</f>
        <v>0.16900766878122006</v>
      </c>
    </row>
    <row r="390" spans="1:14" ht="14.25" thickBot="1">
      <c r="A390" s="244"/>
      <c r="B390" s="18" t="s">
        <v>28</v>
      </c>
      <c r="C390" s="40">
        <f t="shared" ref="C390:L390" si="96">C234+C247+C260+C273+C286+C299+C312+C325+C338+C351+C364+C377</f>
        <v>0</v>
      </c>
      <c r="D390" s="40">
        <f t="shared" si="96"/>
        <v>0</v>
      </c>
      <c r="E390" s="40">
        <f t="shared" si="96"/>
        <v>0</v>
      </c>
      <c r="F390" s="39" t="e">
        <f t="shared" si="85"/>
        <v>#DIV/0!</v>
      </c>
      <c r="G390" s="40">
        <f t="shared" si="96"/>
        <v>0</v>
      </c>
      <c r="H390" s="40">
        <f t="shared" si="96"/>
        <v>0</v>
      </c>
      <c r="I390" s="40">
        <f t="shared" si="96"/>
        <v>0</v>
      </c>
      <c r="J390" s="40">
        <f t="shared" si="96"/>
        <v>0</v>
      </c>
      <c r="K390" s="40">
        <f t="shared" si="96"/>
        <v>0</v>
      </c>
      <c r="L390" s="40">
        <f t="shared" si="96"/>
        <v>0</v>
      </c>
      <c r="M390" s="39" t="e">
        <f t="shared" si="87"/>
        <v>#DIV/0!</v>
      </c>
      <c r="N390" s="123">
        <f>D390/D393*100</f>
        <v>0</v>
      </c>
    </row>
    <row r="391" spans="1:14" ht="14.25" thickBot="1">
      <c r="A391" s="244"/>
      <c r="B391" s="18" t="s">
        <v>29</v>
      </c>
      <c r="C391" s="40">
        <f t="shared" ref="C391:I391" si="97">C235+C248+C261+C274+C287+C300+C313+C326+C339+C352+C365+C378</f>
        <v>3.6</v>
      </c>
      <c r="D391" s="40">
        <f t="shared" si="97"/>
        <v>4</v>
      </c>
      <c r="E391" s="40">
        <f t="shared" si="97"/>
        <v>4.03</v>
      </c>
      <c r="F391" s="39">
        <f t="shared" si="85"/>
        <v>-0.74441687344913765</v>
      </c>
      <c r="G391" s="40">
        <f t="shared" si="97"/>
        <v>3</v>
      </c>
      <c r="H391" s="40">
        <f t="shared" si="97"/>
        <v>3002.06</v>
      </c>
      <c r="I391" s="40">
        <f t="shared" si="97"/>
        <v>0</v>
      </c>
      <c r="J391" s="40">
        <v>0</v>
      </c>
      <c r="K391" s="40">
        <f>K235+K248+K261+K274+K287+K300+K313+K326+K339+K352+K365+K378</f>
        <v>0</v>
      </c>
      <c r="L391" s="40">
        <f>L235+L248+L261+L274+L287+L300+L313+L326+L339+L352+L365+L378</f>
        <v>0</v>
      </c>
      <c r="M391" s="39" t="e">
        <f t="shared" si="87"/>
        <v>#DIV/0!</v>
      </c>
      <c r="N391" s="123">
        <f>D391/D393*100</f>
        <v>3.3051483226785278E-2</v>
      </c>
    </row>
    <row r="392" spans="1:14" ht="14.25" thickBot="1">
      <c r="A392" s="244"/>
      <c r="B392" s="18" t="s">
        <v>30</v>
      </c>
      <c r="C392" s="40">
        <f t="shared" ref="C392:L392" si="98">C236+C249+C262+C275+C288+C301+C314+C327+C340+C353+C366+C379</f>
        <v>0</v>
      </c>
      <c r="D392" s="40">
        <f t="shared" si="98"/>
        <v>16.14</v>
      </c>
      <c r="E392" s="40">
        <f t="shared" si="98"/>
        <v>0</v>
      </c>
      <c r="F392" s="39" t="e">
        <f t="shared" si="85"/>
        <v>#DIV/0!</v>
      </c>
      <c r="G392" s="40">
        <f t="shared" si="98"/>
        <v>10</v>
      </c>
      <c r="H392" s="40">
        <f t="shared" si="98"/>
        <v>15967.48</v>
      </c>
      <c r="I392" s="40">
        <f t="shared" si="98"/>
        <v>0</v>
      </c>
      <c r="J392" s="40">
        <f t="shared" si="98"/>
        <v>0</v>
      </c>
      <c r="K392" s="40">
        <f t="shared" si="98"/>
        <v>0</v>
      </c>
      <c r="L392" s="40">
        <f t="shared" si="98"/>
        <v>0</v>
      </c>
      <c r="M392" s="39" t="e">
        <f t="shared" si="87"/>
        <v>#DIV/0!</v>
      </c>
      <c r="N392" s="123">
        <f>D392/D393*100</f>
        <v>0.1333627348200786</v>
      </c>
    </row>
    <row r="393" spans="1:14" ht="14.25" thickBot="1">
      <c r="A393" s="245"/>
      <c r="B393" s="19" t="s">
        <v>31</v>
      </c>
      <c r="C393" s="20">
        <f t="shared" ref="C393:L393" si="99">C381+C383+C384+C385+C386+C387+C388+C389</f>
        <v>1942.3621680000001</v>
      </c>
      <c r="D393" s="20">
        <f t="shared" si="99"/>
        <v>12102.331301</v>
      </c>
      <c r="E393" s="20">
        <f t="shared" si="99"/>
        <v>13825.090234999998</v>
      </c>
      <c r="F393" s="20">
        <f t="shared" si="85"/>
        <v>-12.461104446454979</v>
      </c>
      <c r="G393" s="20">
        <f t="shared" si="99"/>
        <v>89353</v>
      </c>
      <c r="H393" s="20">
        <f t="shared" si="99"/>
        <v>13850662.821800001</v>
      </c>
      <c r="I393" s="20">
        <f t="shared" si="99"/>
        <v>7895</v>
      </c>
      <c r="J393" s="20">
        <f t="shared" si="99"/>
        <v>599.324028</v>
      </c>
      <c r="K393" s="20">
        <f t="shared" si="99"/>
        <v>4906.370511000001</v>
      </c>
      <c r="L393" s="20">
        <f t="shared" si="99"/>
        <v>4698.4797169999993</v>
      </c>
      <c r="M393" s="20">
        <f t="shared" si="87"/>
        <v>4.4246395966723666</v>
      </c>
      <c r="N393" s="124">
        <f>D393/D393*100</f>
        <v>100</v>
      </c>
    </row>
    <row r="396" spans="1:14">
      <c r="A396" s="206" t="s">
        <v>109</v>
      </c>
      <c r="B396" s="206"/>
      <c r="C396" s="206"/>
      <c r="D396" s="206"/>
      <c r="E396" s="206"/>
      <c r="F396" s="206"/>
      <c r="G396" s="206"/>
      <c r="H396" s="206"/>
      <c r="I396" s="206"/>
      <c r="J396" s="206"/>
      <c r="K396" s="206"/>
      <c r="L396" s="206"/>
      <c r="M396" s="206"/>
      <c r="N396" s="206"/>
    </row>
    <row r="397" spans="1:14">
      <c r="A397" s="206"/>
      <c r="B397" s="206"/>
      <c r="C397" s="206"/>
      <c r="D397" s="206"/>
      <c r="E397" s="206"/>
      <c r="F397" s="206"/>
      <c r="G397" s="206"/>
      <c r="H397" s="206"/>
      <c r="I397" s="206"/>
      <c r="J397" s="206"/>
      <c r="K397" s="206"/>
      <c r="L397" s="206"/>
      <c r="M397" s="206"/>
      <c r="N397" s="206"/>
    </row>
    <row r="398" spans="1:14" ht="14.25" thickBot="1">
      <c r="A398" s="253" t="str">
        <f>A3</f>
        <v>财字3号表                                             （2021年1-7月）                                           单位：万元</v>
      </c>
      <c r="B398" s="253"/>
      <c r="C398" s="253"/>
      <c r="D398" s="253"/>
      <c r="E398" s="253"/>
      <c r="F398" s="253"/>
      <c r="G398" s="253"/>
      <c r="H398" s="253"/>
      <c r="I398" s="253"/>
      <c r="J398" s="253"/>
      <c r="K398" s="253"/>
      <c r="L398" s="253"/>
      <c r="M398" s="253"/>
      <c r="N398" s="253"/>
    </row>
    <row r="399" spans="1:14" ht="14.25" thickBot="1">
      <c r="A399" s="210" t="s">
        <v>2</v>
      </c>
      <c r="B399" s="45" t="s">
        <v>3</v>
      </c>
      <c r="C399" s="216" t="s">
        <v>4</v>
      </c>
      <c r="D399" s="216"/>
      <c r="E399" s="216"/>
      <c r="F399" s="247"/>
      <c r="G399" s="208" t="s">
        <v>5</v>
      </c>
      <c r="H399" s="247"/>
      <c r="I399" s="208" t="s">
        <v>6</v>
      </c>
      <c r="J399" s="217"/>
      <c r="K399" s="217"/>
      <c r="L399" s="217"/>
      <c r="M399" s="217"/>
      <c r="N399" s="263" t="s">
        <v>7</v>
      </c>
    </row>
    <row r="400" spans="1:14" ht="14.25" thickBot="1">
      <c r="A400" s="210"/>
      <c r="B400" s="30" t="s">
        <v>8</v>
      </c>
      <c r="C400" s="218" t="s">
        <v>9</v>
      </c>
      <c r="D400" s="218" t="s">
        <v>10</v>
      </c>
      <c r="E400" s="218" t="s">
        <v>11</v>
      </c>
      <c r="F400" s="173" t="s">
        <v>12</v>
      </c>
      <c r="G400" s="218" t="s">
        <v>13</v>
      </c>
      <c r="H400" s="218" t="s">
        <v>14</v>
      </c>
      <c r="I400" s="173" t="s">
        <v>13</v>
      </c>
      <c r="J400" s="248" t="s">
        <v>15</v>
      </c>
      <c r="K400" s="249"/>
      <c r="L400" s="250"/>
      <c r="M400" s="110" t="s">
        <v>12</v>
      </c>
      <c r="N400" s="264"/>
    </row>
    <row r="401" spans="1:14" ht="14.25" thickBot="1">
      <c r="A401" s="210"/>
      <c r="B401" s="46" t="s">
        <v>16</v>
      </c>
      <c r="C401" s="219"/>
      <c r="D401" s="219"/>
      <c r="E401" s="219"/>
      <c r="F401" s="176" t="s">
        <v>17</v>
      </c>
      <c r="G401" s="251"/>
      <c r="H401" s="251"/>
      <c r="I401" s="30" t="s">
        <v>18</v>
      </c>
      <c r="J401" s="174" t="s">
        <v>9</v>
      </c>
      <c r="K401" s="31" t="s">
        <v>10</v>
      </c>
      <c r="L401" s="174" t="s">
        <v>11</v>
      </c>
      <c r="M401" s="173" t="s">
        <v>17</v>
      </c>
      <c r="N401" s="130" t="s">
        <v>17</v>
      </c>
    </row>
    <row r="402" spans="1:14" ht="14.25" thickBot="1">
      <c r="A402" s="210"/>
      <c r="B402" s="173" t="s">
        <v>19</v>
      </c>
      <c r="C402" s="84">
        <v>289.81</v>
      </c>
      <c r="D402" s="84">
        <v>2064.08</v>
      </c>
      <c r="E402" s="84">
        <v>2434.08</v>
      </c>
      <c r="F402" s="39">
        <f t="shared" ref="F402:F410" si="100">(D402-E402)/E402*100</f>
        <v>-15.200815092355224</v>
      </c>
      <c r="G402" s="88">
        <v>15985</v>
      </c>
      <c r="H402" s="88">
        <v>1320863.68</v>
      </c>
      <c r="I402" s="88">
        <v>1809</v>
      </c>
      <c r="J402" s="85">
        <v>233.23</v>
      </c>
      <c r="K402" s="85">
        <v>1298.98</v>
      </c>
      <c r="L402" s="85">
        <v>878.7</v>
      </c>
      <c r="M402" s="39">
        <f t="shared" ref="M402:M409" si="101">(K402-L402)/L402*100</f>
        <v>47.829748492090587</v>
      </c>
      <c r="N402" s="123">
        <f t="shared" ref="N402:N410" si="102">D402/D506*100</f>
        <v>44.704998788198203</v>
      </c>
    </row>
    <row r="403" spans="1:14" ht="14.25" thickBot="1">
      <c r="A403" s="210"/>
      <c r="B403" s="173" t="s">
        <v>20</v>
      </c>
      <c r="C403" s="84">
        <v>94.31</v>
      </c>
      <c r="D403" s="84">
        <v>651.89</v>
      </c>
      <c r="E403" s="84">
        <v>674.99</v>
      </c>
      <c r="F403" s="39">
        <f t="shared" si="100"/>
        <v>-3.4222729225618189</v>
      </c>
      <c r="G403" s="88">
        <v>8470</v>
      </c>
      <c r="H403" s="88">
        <v>169407.8</v>
      </c>
      <c r="I403" s="88">
        <v>916</v>
      </c>
      <c r="J403" s="85">
        <v>36.81</v>
      </c>
      <c r="K403" s="85">
        <v>434.44</v>
      </c>
      <c r="L403" s="85">
        <v>347.88</v>
      </c>
      <c r="M403" s="39">
        <f t="shared" si="101"/>
        <v>24.882143267793495</v>
      </c>
      <c r="N403" s="123">
        <f t="shared" si="102"/>
        <v>52.781692347314646</v>
      </c>
    </row>
    <row r="404" spans="1:14" ht="14.25" thickBot="1">
      <c r="A404" s="210"/>
      <c r="B404" s="173" t="s">
        <v>21</v>
      </c>
      <c r="C404" s="84">
        <v>31.93</v>
      </c>
      <c r="D404" s="84">
        <v>484.81</v>
      </c>
      <c r="E404" s="84">
        <v>126.67</v>
      </c>
      <c r="F404" s="39">
        <f t="shared" si="100"/>
        <v>282.73466487724005</v>
      </c>
      <c r="G404" s="88">
        <v>247</v>
      </c>
      <c r="H404" s="88">
        <v>139839.03</v>
      </c>
      <c r="I404" s="88">
        <v>16</v>
      </c>
      <c r="J404" s="85">
        <v>1.43</v>
      </c>
      <c r="K404" s="85">
        <v>380.33</v>
      </c>
      <c r="L404" s="85">
        <v>35.74</v>
      </c>
      <c r="M404" s="39">
        <f t="shared" si="101"/>
        <v>964.15780637940679</v>
      </c>
      <c r="N404" s="123">
        <f t="shared" si="102"/>
        <v>88.27312323758278</v>
      </c>
    </row>
    <row r="405" spans="1:14" ht="14.25" thickBot="1">
      <c r="A405" s="210"/>
      <c r="B405" s="173" t="s">
        <v>22</v>
      </c>
      <c r="C405" s="84">
        <v>16.02</v>
      </c>
      <c r="D405" s="84">
        <v>132.28</v>
      </c>
      <c r="E405" s="84">
        <v>179.52</v>
      </c>
      <c r="F405" s="39">
        <f t="shared" si="100"/>
        <v>-26.314616755793232</v>
      </c>
      <c r="G405" s="88">
        <v>11158</v>
      </c>
      <c r="H405" s="88">
        <v>207745.35</v>
      </c>
      <c r="I405" s="88">
        <v>589</v>
      </c>
      <c r="J405" s="85">
        <v>6.37</v>
      </c>
      <c r="K405" s="85">
        <v>109.89</v>
      </c>
      <c r="L405" s="85">
        <v>97.8</v>
      </c>
      <c r="M405" s="39">
        <f t="shared" si="101"/>
        <v>12.361963190184053</v>
      </c>
      <c r="N405" s="123">
        <f t="shared" si="102"/>
        <v>39.786678914595342</v>
      </c>
    </row>
    <row r="406" spans="1:14" ht="14.25" thickBot="1">
      <c r="A406" s="210"/>
      <c r="B406" s="173" t="s">
        <v>23</v>
      </c>
      <c r="C406" s="84">
        <v>1.7</v>
      </c>
      <c r="D406" s="84">
        <v>9.7899999999999991</v>
      </c>
      <c r="E406" s="84">
        <v>8.93</v>
      </c>
      <c r="F406" s="39">
        <f t="shared" si="100"/>
        <v>9.6304591265397477</v>
      </c>
      <c r="G406" s="88">
        <v>247</v>
      </c>
      <c r="H406" s="88">
        <v>695.52</v>
      </c>
      <c r="I406" s="88">
        <v>1</v>
      </c>
      <c r="J406" s="85">
        <v>0</v>
      </c>
      <c r="K406" s="85">
        <v>0</v>
      </c>
      <c r="L406" s="85">
        <v>7.19</v>
      </c>
      <c r="M406" s="39">
        <f t="shared" si="101"/>
        <v>-100</v>
      </c>
      <c r="N406" s="123">
        <f t="shared" si="102"/>
        <v>91.682839931688321</v>
      </c>
    </row>
    <row r="407" spans="1:14" ht="14.25" thickBot="1">
      <c r="A407" s="210"/>
      <c r="B407" s="173" t="s">
        <v>24</v>
      </c>
      <c r="C407" s="84">
        <v>26.47</v>
      </c>
      <c r="D407" s="84">
        <v>150.19999999999999</v>
      </c>
      <c r="E407" s="84">
        <v>108.97</v>
      </c>
      <c r="F407" s="39">
        <f t="shared" si="100"/>
        <v>37.836101679361285</v>
      </c>
      <c r="G407" s="88">
        <v>259</v>
      </c>
      <c r="H407" s="88">
        <v>148083.57999999999</v>
      </c>
      <c r="I407" s="88">
        <v>21</v>
      </c>
      <c r="J407" s="85">
        <v>0.6</v>
      </c>
      <c r="K407" s="85">
        <v>60.06</v>
      </c>
      <c r="L407" s="85">
        <v>61.73</v>
      </c>
      <c r="M407" s="39">
        <f t="shared" si="101"/>
        <v>-2.7053296614287943</v>
      </c>
      <c r="N407" s="123">
        <f t="shared" si="102"/>
        <v>48.919340023646924</v>
      </c>
    </row>
    <row r="408" spans="1:14" ht="14.25" thickBot="1">
      <c r="A408" s="210"/>
      <c r="B408" s="173" t="s">
        <v>25</v>
      </c>
      <c r="C408" s="84">
        <v>3.59</v>
      </c>
      <c r="D408" s="84">
        <v>1887.54</v>
      </c>
      <c r="E408" s="84">
        <v>1631.51</v>
      </c>
      <c r="F408" s="39">
        <f t="shared" si="100"/>
        <v>15.692824438710151</v>
      </c>
      <c r="G408" s="88">
        <v>296</v>
      </c>
      <c r="H408" s="88">
        <v>153013.15</v>
      </c>
      <c r="I408" s="88">
        <v>529</v>
      </c>
      <c r="J408" s="85">
        <v>317.77999999999997</v>
      </c>
      <c r="K408" s="85">
        <v>623.5</v>
      </c>
      <c r="L408" s="85">
        <v>117.14</v>
      </c>
      <c r="M408" s="39">
        <f t="shared" si="101"/>
        <v>432.26907973365201</v>
      </c>
      <c r="N408" s="123">
        <f t="shared" si="102"/>
        <v>50.338634539632011</v>
      </c>
    </row>
    <row r="409" spans="1:14" ht="14.25" thickBot="1">
      <c r="A409" s="210"/>
      <c r="B409" s="173" t="s">
        <v>26</v>
      </c>
      <c r="C409" s="84">
        <v>22.66</v>
      </c>
      <c r="D409" s="84">
        <v>267.99</v>
      </c>
      <c r="E409" s="84">
        <v>153.66</v>
      </c>
      <c r="F409" s="39">
        <f t="shared" si="100"/>
        <v>74.404529480671627</v>
      </c>
      <c r="G409" s="88">
        <v>14666</v>
      </c>
      <c r="H409" s="88">
        <v>4075362.2</v>
      </c>
      <c r="I409" s="88">
        <v>58</v>
      </c>
      <c r="J409" s="85">
        <v>7.6</v>
      </c>
      <c r="K409" s="85">
        <v>48.05</v>
      </c>
      <c r="L409" s="85">
        <v>27.63</v>
      </c>
      <c r="M409" s="39">
        <f t="shared" si="101"/>
        <v>73.905175533840023</v>
      </c>
      <c r="N409" s="123">
        <f t="shared" si="102"/>
        <v>25.093793495844352</v>
      </c>
    </row>
    <row r="410" spans="1:14" ht="14.25" thickBot="1">
      <c r="A410" s="210"/>
      <c r="B410" s="173" t="s">
        <v>27</v>
      </c>
      <c r="C410" s="84">
        <v>8.01</v>
      </c>
      <c r="D410" s="84">
        <v>42.39</v>
      </c>
      <c r="E410" s="84">
        <v>7.91</v>
      </c>
      <c r="F410" s="39">
        <f t="shared" si="100"/>
        <v>435.90391908975982</v>
      </c>
      <c r="G410" s="88">
        <v>26</v>
      </c>
      <c r="H410" s="88">
        <v>13418.96</v>
      </c>
      <c r="I410" s="88">
        <v>0</v>
      </c>
      <c r="J410" s="85"/>
      <c r="K410" s="85"/>
      <c r="L410" s="85"/>
      <c r="M410" s="39"/>
      <c r="N410" s="123">
        <f t="shared" si="102"/>
        <v>97.330707080378417</v>
      </c>
    </row>
    <row r="411" spans="1:14" ht="14.25" thickBot="1">
      <c r="A411" s="210"/>
      <c r="B411" s="18" t="s">
        <v>28</v>
      </c>
      <c r="C411" s="84"/>
      <c r="D411" s="84"/>
      <c r="E411" s="84"/>
      <c r="F411" s="39"/>
      <c r="G411" s="88"/>
      <c r="H411" s="88"/>
      <c r="I411" s="88"/>
      <c r="J411" s="85"/>
      <c r="K411" s="85"/>
      <c r="L411" s="85"/>
      <c r="M411" s="39"/>
      <c r="N411" s="123"/>
    </row>
    <row r="412" spans="1:14" ht="14.25" thickBot="1">
      <c r="A412" s="210"/>
      <c r="B412" s="18" t="s">
        <v>29</v>
      </c>
      <c r="C412" s="84">
        <v>4.9800000000000004</v>
      </c>
      <c r="D412" s="84">
        <v>28.35</v>
      </c>
      <c r="E412" s="84">
        <v>6.13</v>
      </c>
      <c r="F412" s="39">
        <f>(D412-E412)/E412*100</f>
        <v>362.47960848287113</v>
      </c>
      <c r="G412" s="88">
        <v>7</v>
      </c>
      <c r="H412" s="88">
        <v>10710.38</v>
      </c>
      <c r="I412" s="88">
        <v>0</v>
      </c>
      <c r="J412" s="85"/>
      <c r="K412" s="85"/>
      <c r="L412" s="85"/>
      <c r="M412" s="39"/>
      <c r="N412" s="123">
        <f>D412/D516*100</f>
        <v>100</v>
      </c>
    </row>
    <row r="413" spans="1:14" ht="14.25" thickBot="1">
      <c r="A413" s="210"/>
      <c r="B413" s="18" t="s">
        <v>30</v>
      </c>
      <c r="C413" s="84">
        <v>3.03</v>
      </c>
      <c r="D413" s="84">
        <v>14.04</v>
      </c>
      <c r="E413" s="84">
        <v>1.78</v>
      </c>
      <c r="F413" s="39"/>
      <c r="G413" s="88">
        <v>19</v>
      </c>
      <c r="H413" s="88">
        <v>2708.58</v>
      </c>
      <c r="I413" s="88">
        <v>0</v>
      </c>
      <c r="J413" s="85"/>
      <c r="K413" s="85"/>
      <c r="L413" s="85"/>
      <c r="M413" s="39"/>
      <c r="N413" s="123">
        <f>D413/D517*100</f>
        <v>100</v>
      </c>
    </row>
    <row r="414" spans="1:14" ht="14.25" thickBot="1">
      <c r="A414" s="262"/>
      <c r="B414" s="19" t="s">
        <v>31</v>
      </c>
      <c r="C414" s="20">
        <f>C402+C404+C405+C406+C407+C408+C409+C410</f>
        <v>400.18999999999994</v>
      </c>
      <c r="D414" s="20">
        <f t="shared" ref="D414:L414" si="103">D402+D404+D405+D406+D407+D408+D409+D410</f>
        <v>5039.08</v>
      </c>
      <c r="E414" s="20">
        <f t="shared" si="103"/>
        <v>4651.2499999999991</v>
      </c>
      <c r="F414" s="20">
        <f>(D414-E414)/E414*100</f>
        <v>8.3381886589626646</v>
      </c>
      <c r="G414" s="20">
        <f t="shared" si="103"/>
        <v>42884</v>
      </c>
      <c r="H414" s="20">
        <f t="shared" si="103"/>
        <v>6059021.4699999997</v>
      </c>
      <c r="I414" s="20">
        <f t="shared" si="103"/>
        <v>3023</v>
      </c>
      <c r="J414" s="20">
        <f t="shared" si="103"/>
        <v>567.01</v>
      </c>
      <c r="K414" s="20">
        <f t="shared" si="103"/>
        <v>2520.8100000000004</v>
      </c>
      <c r="L414" s="20">
        <f t="shared" si="103"/>
        <v>1225.9300000000003</v>
      </c>
      <c r="M414" s="20">
        <f t="shared" ref="M414:M417" si="104">(K414-L414)/L414*100</f>
        <v>105.6243015506595</v>
      </c>
      <c r="N414" s="124">
        <f>D414/D518*100</f>
        <v>47.192534490407056</v>
      </c>
    </row>
    <row r="415" spans="1:14" ht="15" thickTop="1" thickBot="1">
      <c r="A415" s="210" t="s">
        <v>32</v>
      </c>
      <c r="B415" s="173" t="s">
        <v>19</v>
      </c>
      <c r="C415" s="23">
        <v>56.98809</v>
      </c>
      <c r="D415" s="23">
        <v>472.32114200000001</v>
      </c>
      <c r="E415" s="23">
        <v>555.30999999999995</v>
      </c>
      <c r="F415" s="39">
        <f>(D415-E415)/E415*100</f>
        <v>-14.944599953179294</v>
      </c>
      <c r="G415" s="24">
        <v>2703</v>
      </c>
      <c r="H415" s="24">
        <v>283692.4927</v>
      </c>
      <c r="I415" s="24">
        <v>277</v>
      </c>
      <c r="J415" s="23">
        <v>44.502569999999999</v>
      </c>
      <c r="K415" s="24">
        <v>205.761708</v>
      </c>
      <c r="L415" s="24">
        <v>186.25</v>
      </c>
      <c r="M415" s="39">
        <f t="shared" si="104"/>
        <v>10.476084832214765</v>
      </c>
      <c r="N415" s="123">
        <f>D415/D506*100</f>
        <v>10.229795395890854</v>
      </c>
    </row>
    <row r="416" spans="1:14" ht="14.25" thickBot="1">
      <c r="A416" s="210"/>
      <c r="B416" s="173" t="s">
        <v>20</v>
      </c>
      <c r="C416" s="24">
        <v>10.607830999999999</v>
      </c>
      <c r="D416" s="24">
        <v>101.64599200000001</v>
      </c>
      <c r="E416" s="24">
        <v>138.38</v>
      </c>
      <c r="F416" s="39">
        <f>(D416-E416)/E416*100</f>
        <v>-26.545749385749378</v>
      </c>
      <c r="G416" s="24">
        <v>811</v>
      </c>
      <c r="H416" s="24">
        <v>16200</v>
      </c>
      <c r="I416" s="25">
        <v>124</v>
      </c>
      <c r="J416" s="24">
        <v>17.769953999999998</v>
      </c>
      <c r="K416" s="24">
        <v>81.359120000000004</v>
      </c>
      <c r="L416" s="24">
        <v>67.489999999999995</v>
      </c>
      <c r="M416" s="39">
        <f t="shared" si="104"/>
        <v>20.549888872425559</v>
      </c>
      <c r="N416" s="123">
        <f>D416/D507*100</f>
        <v>8.2299889215689852</v>
      </c>
    </row>
    <row r="417" spans="1:14" ht="14.25" thickBot="1">
      <c r="A417" s="210"/>
      <c r="B417" s="173" t="s">
        <v>21</v>
      </c>
      <c r="C417" s="24"/>
      <c r="D417" s="24">
        <v>3.7606259999999998</v>
      </c>
      <c r="E417" s="24">
        <v>0.37</v>
      </c>
      <c r="F417" s="39">
        <f>(D417-E417)/E417*100</f>
        <v>916.38540540540521</v>
      </c>
      <c r="G417" s="24">
        <v>6</v>
      </c>
      <c r="H417" s="24">
        <v>2092.3200000000002</v>
      </c>
      <c r="I417" s="24">
        <v>3</v>
      </c>
      <c r="J417" s="24"/>
      <c r="K417" s="24">
        <v>19.075991999999999</v>
      </c>
      <c r="L417" s="24">
        <v>1.85</v>
      </c>
      <c r="M417" s="39">
        <f t="shared" si="104"/>
        <v>931.1347027027025</v>
      </c>
      <c r="N417" s="123">
        <f>D417/D508*100</f>
        <v>0.68472639250109935</v>
      </c>
    </row>
    <row r="418" spans="1:14" ht="14.25" thickBot="1">
      <c r="A418" s="210"/>
      <c r="B418" s="173" t="s">
        <v>22</v>
      </c>
      <c r="C418" s="24">
        <v>58.423895000000002</v>
      </c>
      <c r="D418" s="24">
        <v>72.754829000000001</v>
      </c>
      <c r="E418" s="24">
        <v>15.28</v>
      </c>
      <c r="F418" s="39">
        <f>(D418-E418)/E418*100</f>
        <v>376.14416884816757</v>
      </c>
      <c r="G418" s="24">
        <v>1321</v>
      </c>
      <c r="H418" s="24">
        <v>500001.55</v>
      </c>
      <c r="I418" s="24">
        <v>31</v>
      </c>
      <c r="J418" s="24">
        <v>0.53224300000000002</v>
      </c>
      <c r="K418" s="24">
        <v>2.5134889999999999</v>
      </c>
      <c r="L418" s="24">
        <v>0.76</v>
      </c>
      <c r="M418" s="39"/>
      <c r="N418" s="123">
        <f>D418/D509*100</f>
        <v>21.88292274651716</v>
      </c>
    </row>
    <row r="419" spans="1:14" ht="14.25" thickBot="1">
      <c r="A419" s="210"/>
      <c r="B419" s="173" t="s">
        <v>23</v>
      </c>
      <c r="C419" s="24"/>
      <c r="D419" s="24"/>
      <c r="E419" s="24"/>
      <c r="F419" s="39"/>
      <c r="G419" s="24"/>
      <c r="H419" s="24"/>
      <c r="I419" s="24"/>
      <c r="J419" s="24"/>
      <c r="K419" s="24"/>
      <c r="L419" s="24"/>
      <c r="M419" s="39"/>
      <c r="N419" s="123"/>
    </row>
    <row r="420" spans="1:14" ht="14.25" thickBot="1">
      <c r="A420" s="210"/>
      <c r="B420" s="173" t="s">
        <v>24</v>
      </c>
      <c r="C420" s="24">
        <v>2.2030789999999998</v>
      </c>
      <c r="D420" s="24">
        <v>35.182400000000001</v>
      </c>
      <c r="E420" s="24">
        <v>39.56</v>
      </c>
      <c r="F420" s="39">
        <f>(D420-E420)/E420*100</f>
        <v>-11.065722952477252</v>
      </c>
      <c r="G420" s="24">
        <v>174</v>
      </c>
      <c r="H420" s="24">
        <v>186021</v>
      </c>
      <c r="I420" s="24">
        <v>12</v>
      </c>
      <c r="J420" s="24">
        <v>-4.6687130000000003</v>
      </c>
      <c r="K420" s="24">
        <v>25.917486</v>
      </c>
      <c r="L420" s="24">
        <v>4.25</v>
      </c>
      <c r="M420" s="39">
        <f>(K420-L420)/L420*100</f>
        <v>509.82320000000004</v>
      </c>
      <c r="N420" s="123">
        <f>D420/D511*100</f>
        <v>11.458720295925136</v>
      </c>
    </row>
    <row r="421" spans="1:14" ht="14.25" thickBot="1">
      <c r="A421" s="210"/>
      <c r="B421" s="173" t="s">
        <v>25</v>
      </c>
      <c r="C421" s="26">
        <v>210.88122799999999</v>
      </c>
      <c r="D421" s="26">
        <v>774.87349200000006</v>
      </c>
      <c r="E421" s="26">
        <v>266.97000000000003</v>
      </c>
      <c r="F421" s="39">
        <f>(D421-E421)/E421*100</f>
        <v>190.24740307899762</v>
      </c>
      <c r="G421" s="26">
        <v>732</v>
      </c>
      <c r="H421" s="26">
        <v>49714.474739999998</v>
      </c>
      <c r="I421" s="26"/>
      <c r="J421" s="26"/>
      <c r="K421" s="26"/>
      <c r="L421" s="26"/>
      <c r="M421" s="39"/>
      <c r="N421" s="123">
        <f>D421/D512*100</f>
        <v>20.665031484491177</v>
      </c>
    </row>
    <row r="422" spans="1:14" ht="14.25" thickBot="1">
      <c r="A422" s="210"/>
      <c r="B422" s="173" t="s">
        <v>26</v>
      </c>
      <c r="C422" s="24">
        <v>343.78</v>
      </c>
      <c r="D422" s="24">
        <v>389.36</v>
      </c>
      <c r="E422" s="24">
        <v>17.98</v>
      </c>
      <c r="F422" s="39">
        <f>(D422-E422)/E422*100</f>
        <v>2065.5172413793102</v>
      </c>
      <c r="G422" s="24">
        <v>7330</v>
      </c>
      <c r="H422" s="24">
        <v>1429702.37</v>
      </c>
      <c r="I422" s="24">
        <v>35</v>
      </c>
      <c r="J422" s="24">
        <v>0.44700599999999902</v>
      </c>
      <c r="K422" s="24">
        <v>5.6218349999999999</v>
      </c>
      <c r="L422" s="24">
        <v>9.3800000000000008</v>
      </c>
      <c r="M422" s="39">
        <f>(K422-L422)/L422*100</f>
        <v>-40.065724946695106</v>
      </c>
      <c r="N422" s="123">
        <f>D422/D513*100</f>
        <v>36.458522465547063</v>
      </c>
    </row>
    <row r="423" spans="1:14" ht="14.25" thickBot="1">
      <c r="A423" s="210"/>
      <c r="B423" s="173" t="s">
        <v>27</v>
      </c>
      <c r="C423" s="24"/>
      <c r="D423" s="24"/>
      <c r="E423" s="24"/>
      <c r="F423" s="39"/>
      <c r="G423" s="24"/>
      <c r="H423" s="24"/>
      <c r="I423" s="24"/>
      <c r="J423" s="24"/>
      <c r="K423" s="24"/>
      <c r="L423" s="24"/>
      <c r="M423" s="39"/>
      <c r="N423" s="123"/>
    </row>
    <row r="424" spans="1:14" ht="14.25" thickBot="1">
      <c r="A424" s="210"/>
      <c r="B424" s="18" t="s">
        <v>28</v>
      </c>
      <c r="C424" s="48"/>
      <c r="D424" s="48"/>
      <c r="E424" s="48"/>
      <c r="F424" s="39"/>
      <c r="G424" s="48"/>
      <c r="H424" s="48"/>
      <c r="I424" s="48"/>
      <c r="J424" s="48"/>
      <c r="K424" s="48"/>
      <c r="L424" s="48"/>
      <c r="M424" s="39"/>
      <c r="N424" s="123"/>
    </row>
    <row r="425" spans="1:14" ht="14.25" thickBot="1">
      <c r="A425" s="210"/>
      <c r="B425" s="18" t="s">
        <v>29</v>
      </c>
      <c r="C425" s="48"/>
      <c r="D425" s="48"/>
      <c r="E425" s="48"/>
      <c r="F425" s="39"/>
      <c r="G425" s="48"/>
      <c r="H425" s="48"/>
      <c r="I425" s="48"/>
      <c r="J425" s="48"/>
      <c r="K425" s="48"/>
      <c r="L425" s="48"/>
      <c r="M425" s="39"/>
      <c r="N425" s="123"/>
    </row>
    <row r="426" spans="1:14" ht="14.25" thickBot="1">
      <c r="A426" s="210"/>
      <c r="B426" s="18" t="s">
        <v>30</v>
      </c>
      <c r="C426" s="48"/>
      <c r="D426" s="48"/>
      <c r="E426" s="48"/>
      <c r="F426" s="39"/>
      <c r="G426" s="48"/>
      <c r="H426" s="48"/>
      <c r="I426" s="48"/>
      <c r="J426" s="48"/>
      <c r="K426" s="48"/>
      <c r="L426" s="48"/>
      <c r="M426" s="39"/>
      <c r="N426" s="123"/>
    </row>
    <row r="427" spans="1:14" ht="14.25" thickBot="1">
      <c r="A427" s="262"/>
      <c r="B427" s="19" t="s">
        <v>31</v>
      </c>
      <c r="C427" s="20">
        <f t="shared" ref="C427:L427" si="105">C415+C417+C418+C419+C420+C421+C422+C423</f>
        <v>672.27629200000001</v>
      </c>
      <c r="D427" s="20">
        <f t="shared" si="105"/>
        <v>1748.252489</v>
      </c>
      <c r="E427" s="20">
        <f t="shared" si="105"/>
        <v>895.47</v>
      </c>
      <c r="F427" s="20">
        <f>(D427-E427)/E427*100</f>
        <v>95.232949065853674</v>
      </c>
      <c r="G427" s="20">
        <f t="shared" si="105"/>
        <v>12266</v>
      </c>
      <c r="H427" s="20">
        <f t="shared" si="105"/>
        <v>2451224.20744</v>
      </c>
      <c r="I427" s="20">
        <f t="shared" si="105"/>
        <v>358</v>
      </c>
      <c r="J427" s="20">
        <f t="shared" si="105"/>
        <v>40.813106000000005</v>
      </c>
      <c r="K427" s="20">
        <f t="shared" si="105"/>
        <v>258.89050999999995</v>
      </c>
      <c r="L427" s="20">
        <f t="shared" si="105"/>
        <v>202.48999999999998</v>
      </c>
      <c r="M427" s="20">
        <f t="shared" ref="M427:M431" si="106">(K427-L427)/L427*100</f>
        <v>27.85347918415723</v>
      </c>
      <c r="N427" s="124">
        <f>D427/D518*100</f>
        <v>16.372922415415609</v>
      </c>
    </row>
    <row r="428" spans="1:14" ht="14.25" thickTop="1">
      <c r="A428" s="224" t="s">
        <v>33</v>
      </c>
      <c r="B428" s="22" t="s">
        <v>19</v>
      </c>
      <c r="C428" s="118">
        <v>118.04542600000013</v>
      </c>
      <c r="D428" s="118">
        <v>847.43794600000012</v>
      </c>
      <c r="E428" s="104">
        <v>1061.328387</v>
      </c>
      <c r="F428" s="125">
        <f>(D428-E428)/E428*100</f>
        <v>-20.153087736076909</v>
      </c>
      <c r="G428" s="85">
        <v>6749</v>
      </c>
      <c r="H428" s="85">
        <v>807613.04986199876</v>
      </c>
      <c r="I428" s="85">
        <v>643</v>
      </c>
      <c r="J428" s="85">
        <v>162.1</v>
      </c>
      <c r="K428" s="85">
        <v>533.26</v>
      </c>
      <c r="L428" s="85">
        <v>294.06585799999999</v>
      </c>
      <c r="M428" s="125">
        <f t="shared" si="106"/>
        <v>81.340330913220129</v>
      </c>
      <c r="N428" s="126">
        <f t="shared" ref="N428:N433" si="107">D428/D506*100</f>
        <v>18.354284886730738</v>
      </c>
    </row>
    <row r="429" spans="1:14">
      <c r="A429" s="259"/>
      <c r="B429" s="173" t="s">
        <v>20</v>
      </c>
      <c r="C429" s="118">
        <v>28.10302999999999</v>
      </c>
      <c r="D429" s="118">
        <v>203.33796699999999</v>
      </c>
      <c r="E429" s="104">
        <v>176.03712999999999</v>
      </c>
      <c r="F429" s="39">
        <f>(D429-E429)/E429*100</f>
        <v>15.508567425519834</v>
      </c>
      <c r="G429" s="85">
        <v>2497</v>
      </c>
      <c r="H429" s="85">
        <v>49940</v>
      </c>
      <c r="I429" s="85">
        <v>230</v>
      </c>
      <c r="J429" s="85">
        <v>29.07</v>
      </c>
      <c r="K429" s="85">
        <v>185.72</v>
      </c>
      <c r="L429" s="85">
        <v>118.05725999999999</v>
      </c>
      <c r="M429" s="39">
        <f t="shared" si="106"/>
        <v>57.313493469186071</v>
      </c>
      <c r="N429" s="123">
        <f t="shared" si="107"/>
        <v>16.463700956790898</v>
      </c>
    </row>
    <row r="430" spans="1:14">
      <c r="A430" s="259"/>
      <c r="B430" s="173" t="s">
        <v>21</v>
      </c>
      <c r="C430" s="118">
        <v>3.496934999999997</v>
      </c>
      <c r="D430" s="118">
        <v>20.023914000000001</v>
      </c>
      <c r="E430" s="104">
        <v>16.877504000000002</v>
      </c>
      <c r="F430" s="39">
        <f>(D430-E430)/E430*100</f>
        <v>18.642626303036273</v>
      </c>
      <c r="G430" s="85">
        <v>227</v>
      </c>
      <c r="H430" s="85">
        <v>68677.712700000004</v>
      </c>
      <c r="I430" s="85">
        <v>2</v>
      </c>
      <c r="J430" s="85">
        <v>0</v>
      </c>
      <c r="K430" s="85">
        <v>0</v>
      </c>
      <c r="L430" s="85">
        <v>2</v>
      </c>
      <c r="M430" s="39">
        <f t="shared" si="106"/>
        <v>-100</v>
      </c>
      <c r="N430" s="123">
        <f t="shared" si="107"/>
        <v>3.6459095897790048</v>
      </c>
    </row>
    <row r="431" spans="1:14">
      <c r="A431" s="259"/>
      <c r="B431" s="173" t="s">
        <v>22</v>
      </c>
      <c r="C431" s="118">
        <v>0.13426600000000022</v>
      </c>
      <c r="D431" s="118">
        <v>7.3297010000000009</v>
      </c>
      <c r="E431" s="104">
        <v>6.5812270000000002</v>
      </c>
      <c r="F431" s="39">
        <f>(D431-E431)/E431*100</f>
        <v>11.372864057112766</v>
      </c>
      <c r="G431" s="85">
        <v>218</v>
      </c>
      <c r="H431" s="85">
        <v>17783</v>
      </c>
      <c r="I431" s="85">
        <v>32</v>
      </c>
      <c r="J431" s="85">
        <v>0</v>
      </c>
      <c r="K431" s="85">
        <v>12</v>
      </c>
      <c r="L431" s="85">
        <v>2</v>
      </c>
      <c r="M431" s="39">
        <f t="shared" si="106"/>
        <v>500</v>
      </c>
      <c r="N431" s="123">
        <f t="shared" si="107"/>
        <v>2.2045997900437588</v>
      </c>
    </row>
    <row r="432" spans="1:14">
      <c r="A432" s="259"/>
      <c r="B432" s="173" t="s">
        <v>23</v>
      </c>
      <c r="C432" s="118">
        <v>0</v>
      </c>
      <c r="D432" s="118">
        <v>0.11320799999999999</v>
      </c>
      <c r="E432" s="104">
        <v>0</v>
      </c>
      <c r="F432" s="39"/>
      <c r="G432" s="85"/>
      <c r="H432" s="85">
        <v>0</v>
      </c>
      <c r="I432" s="85">
        <v>1</v>
      </c>
      <c r="J432" s="85">
        <v>0</v>
      </c>
      <c r="K432" s="85">
        <v>0</v>
      </c>
      <c r="L432" s="85">
        <v>0</v>
      </c>
      <c r="M432" s="39"/>
      <c r="N432" s="123">
        <f t="shared" si="107"/>
        <v>1.0601870217555232</v>
      </c>
    </row>
    <row r="433" spans="1:14">
      <c r="A433" s="259"/>
      <c r="B433" s="173" t="s">
        <v>24</v>
      </c>
      <c r="C433" s="118">
        <v>0.49343400000000059</v>
      </c>
      <c r="D433" s="118">
        <v>10.154795</v>
      </c>
      <c r="E433" s="104">
        <v>34.307829999999996</v>
      </c>
      <c r="F433" s="39">
        <f>(D433-E433)/E433*100</f>
        <v>-70.400940543310369</v>
      </c>
      <c r="G433" s="85">
        <v>12</v>
      </c>
      <c r="H433" s="85">
        <v>2490.1437999999998</v>
      </c>
      <c r="I433" s="85">
        <v>4</v>
      </c>
      <c r="J433" s="85">
        <v>0</v>
      </c>
      <c r="K433" s="85">
        <v>2</v>
      </c>
      <c r="L433" s="85">
        <v>0</v>
      </c>
      <c r="M433" s="39"/>
      <c r="N433" s="123">
        <f t="shared" si="107"/>
        <v>3.3073626463077876</v>
      </c>
    </row>
    <row r="434" spans="1:14">
      <c r="A434" s="259"/>
      <c r="B434" s="173" t="s">
        <v>25</v>
      </c>
      <c r="C434" s="118">
        <v>0</v>
      </c>
      <c r="D434" s="118">
        <v>0</v>
      </c>
      <c r="E434" s="104">
        <v>0</v>
      </c>
      <c r="F434" s="39"/>
      <c r="G434" s="87"/>
      <c r="H434" s="87">
        <v>0</v>
      </c>
      <c r="I434" s="85">
        <v>0</v>
      </c>
      <c r="J434" s="85">
        <v>0</v>
      </c>
      <c r="K434" s="85">
        <v>0</v>
      </c>
      <c r="L434" s="85">
        <v>0</v>
      </c>
      <c r="M434" s="39"/>
      <c r="N434" s="123"/>
    </row>
    <row r="435" spans="1:14">
      <c r="A435" s="259"/>
      <c r="B435" s="173" t="s">
        <v>26</v>
      </c>
      <c r="C435" s="118">
        <v>17.481476000000072</v>
      </c>
      <c r="D435" s="118">
        <v>175.70936699999996</v>
      </c>
      <c r="E435" s="104">
        <v>143.02599500000005</v>
      </c>
      <c r="F435" s="39">
        <f>(D435-E435)/E435*100</f>
        <v>22.851350903029825</v>
      </c>
      <c r="G435" s="85">
        <v>3219</v>
      </c>
      <c r="H435" s="85">
        <v>1608574.99</v>
      </c>
      <c r="I435" s="85">
        <v>12</v>
      </c>
      <c r="J435" s="85">
        <v>3</v>
      </c>
      <c r="K435" s="85">
        <v>9.1</v>
      </c>
      <c r="L435" s="85">
        <v>8.1000000000000014</v>
      </c>
      <c r="M435" s="39">
        <f>(K435-L435)/L435*100</f>
        <v>12.345679012345654</v>
      </c>
      <c r="N435" s="123">
        <f>D435/D513*100</f>
        <v>16.45290708900902</v>
      </c>
    </row>
    <row r="436" spans="1:14">
      <c r="A436" s="259"/>
      <c r="B436" s="173" t="s">
        <v>27</v>
      </c>
      <c r="C436" s="118">
        <v>0</v>
      </c>
      <c r="D436" s="118">
        <v>0</v>
      </c>
      <c r="E436" s="104">
        <v>0</v>
      </c>
      <c r="F436" s="39"/>
      <c r="G436" s="85"/>
      <c r="H436" s="85"/>
      <c r="I436" s="85">
        <v>0</v>
      </c>
      <c r="J436" s="85">
        <v>0</v>
      </c>
      <c r="K436" s="85">
        <v>0</v>
      </c>
      <c r="L436" s="85">
        <v>0</v>
      </c>
      <c r="M436" s="39"/>
      <c r="N436" s="123"/>
    </row>
    <row r="437" spans="1:14">
      <c r="A437" s="259"/>
      <c r="B437" s="18" t="s">
        <v>28</v>
      </c>
      <c r="C437" s="118">
        <v>0</v>
      </c>
      <c r="D437" s="118">
        <v>0</v>
      </c>
      <c r="E437" s="104">
        <v>0</v>
      </c>
      <c r="F437" s="39"/>
      <c r="G437" s="85"/>
      <c r="H437" s="85"/>
      <c r="I437" s="85">
        <v>0</v>
      </c>
      <c r="J437" s="85">
        <v>0</v>
      </c>
      <c r="K437" s="85">
        <v>0</v>
      </c>
      <c r="L437" s="85">
        <v>0</v>
      </c>
      <c r="M437" s="39"/>
      <c r="N437" s="123"/>
    </row>
    <row r="438" spans="1:14">
      <c r="A438" s="259"/>
      <c r="B438" s="18" t="s">
        <v>29</v>
      </c>
      <c r="C438" s="118">
        <v>0</v>
      </c>
      <c r="D438" s="118">
        <v>0</v>
      </c>
      <c r="E438" s="104">
        <v>0</v>
      </c>
      <c r="F438" s="39"/>
      <c r="G438" s="85"/>
      <c r="H438" s="85"/>
      <c r="I438" s="85">
        <v>0</v>
      </c>
      <c r="J438" s="85">
        <v>0</v>
      </c>
      <c r="K438" s="85">
        <v>0</v>
      </c>
      <c r="L438" s="85">
        <v>0</v>
      </c>
      <c r="M438" s="39"/>
      <c r="N438" s="123"/>
    </row>
    <row r="439" spans="1:14">
      <c r="A439" s="259"/>
      <c r="B439" s="18" t="s">
        <v>30</v>
      </c>
      <c r="C439" s="118">
        <v>0</v>
      </c>
      <c r="D439" s="118">
        <v>0</v>
      </c>
      <c r="E439" s="104">
        <v>0</v>
      </c>
      <c r="F439" s="39"/>
      <c r="G439" s="85"/>
      <c r="H439" s="85"/>
      <c r="I439" s="85">
        <v>0</v>
      </c>
      <c r="J439" s="85">
        <v>0</v>
      </c>
      <c r="K439" s="85">
        <v>0</v>
      </c>
      <c r="L439" s="85">
        <v>0</v>
      </c>
      <c r="M439" s="39"/>
      <c r="N439" s="123"/>
    </row>
    <row r="440" spans="1:14" ht="14.25" thickBot="1">
      <c r="A440" s="223"/>
      <c r="B440" s="19" t="s">
        <v>31</v>
      </c>
      <c r="C440" s="20">
        <f t="shared" ref="C440:L440" si="108">C428+C430+C431+C432+C433+C434+C435+C436</f>
        <v>139.65153700000019</v>
      </c>
      <c r="D440" s="20">
        <f t="shared" si="108"/>
        <v>1060.7689310000001</v>
      </c>
      <c r="E440" s="20">
        <f t="shared" si="108"/>
        <v>1262.1209429999999</v>
      </c>
      <c r="F440" s="20">
        <f>(D440-E440)/E440*100</f>
        <v>-15.953464136439724</v>
      </c>
      <c r="G440" s="20">
        <f t="shared" si="108"/>
        <v>10425</v>
      </c>
      <c r="H440" s="20">
        <f t="shared" si="108"/>
        <v>2505138.8963619987</v>
      </c>
      <c r="I440" s="20">
        <f t="shared" si="108"/>
        <v>694</v>
      </c>
      <c r="J440" s="20">
        <f t="shared" si="108"/>
        <v>165.1</v>
      </c>
      <c r="K440" s="20">
        <f t="shared" si="108"/>
        <v>556.36</v>
      </c>
      <c r="L440" s="20">
        <f t="shared" si="108"/>
        <v>306.16585800000001</v>
      </c>
      <c r="M440" s="20">
        <f t="shared" ref="M440:M442" si="109">(K440-L440)/L440*100</f>
        <v>81.718498474771138</v>
      </c>
      <c r="N440" s="124">
        <f>D440/D518*100</f>
        <v>9.9344273880489542</v>
      </c>
    </row>
    <row r="441" spans="1:14" ht="14.25" thickTop="1">
      <c r="A441" s="259" t="s">
        <v>34</v>
      </c>
      <c r="B441" s="173" t="s">
        <v>19</v>
      </c>
      <c r="C441" s="40">
        <v>17.2651</v>
      </c>
      <c r="D441" s="40">
        <v>179.125</v>
      </c>
      <c r="E441" s="40">
        <v>225.30269999999999</v>
      </c>
      <c r="F441" s="39">
        <f>(D441-E441)/E441*100</f>
        <v>-20.495848474075096</v>
      </c>
      <c r="G441" s="136">
        <v>1193</v>
      </c>
      <c r="H441" s="136">
        <v>91019.66</v>
      </c>
      <c r="I441" s="136">
        <v>195</v>
      </c>
      <c r="J441" s="136">
        <v>5.0811000000000002</v>
      </c>
      <c r="K441" s="136">
        <v>76.218900000000019</v>
      </c>
      <c r="L441" s="136">
        <v>175.86949999999999</v>
      </c>
      <c r="M441" s="39">
        <f t="shared" si="109"/>
        <v>-56.661672433253052</v>
      </c>
      <c r="N441" s="123">
        <f>D441/D506*100</f>
        <v>3.8795894092942151</v>
      </c>
    </row>
    <row r="442" spans="1:14">
      <c r="A442" s="259"/>
      <c r="B442" s="173" t="s">
        <v>20</v>
      </c>
      <c r="C442" s="39">
        <v>5.0670999999999999</v>
      </c>
      <c r="D442" s="39">
        <v>52.332999999999998</v>
      </c>
      <c r="E442" s="39">
        <v>66.965100000000007</v>
      </c>
      <c r="F442" s="39">
        <f>(D442-E442)/E442*100</f>
        <v>-21.850336966569163</v>
      </c>
      <c r="G442" s="136">
        <v>468</v>
      </c>
      <c r="H442" s="136">
        <v>9360</v>
      </c>
      <c r="I442" s="136">
        <v>78</v>
      </c>
      <c r="J442" s="136">
        <v>0.79649999999999999</v>
      </c>
      <c r="K442" s="136">
        <v>15.447999999999999</v>
      </c>
      <c r="L442" s="136">
        <v>51.9069</v>
      </c>
      <c r="M442" s="39">
        <f t="shared" si="109"/>
        <v>-70.239024098915564</v>
      </c>
      <c r="N442" s="123">
        <f>D442/D507*100</f>
        <v>4.2372552203776976</v>
      </c>
    </row>
    <row r="443" spans="1:14">
      <c r="A443" s="259"/>
      <c r="B443" s="173" t="s">
        <v>21</v>
      </c>
      <c r="C443" s="39">
        <v>1.2742</v>
      </c>
      <c r="D443" s="39">
        <v>7.7297000000000002</v>
      </c>
      <c r="E443" s="39">
        <v>6.0275999999999996</v>
      </c>
      <c r="F443" s="39">
        <f>(D443-E443)/E443*100</f>
        <v>28.238436525316889</v>
      </c>
      <c r="G443" s="136">
        <v>49</v>
      </c>
      <c r="H443" s="136">
        <v>7310.24</v>
      </c>
      <c r="I443" s="136">
        <v>9</v>
      </c>
      <c r="J443" s="136">
        <v>1.5</v>
      </c>
      <c r="K443" s="136">
        <v>4.0542999999999996</v>
      </c>
      <c r="L443" s="136">
        <v>10.774900000000001</v>
      </c>
      <c r="M443" s="39"/>
      <c r="N443" s="123">
        <f>D443/D508*100</f>
        <v>1.4074065318156466</v>
      </c>
    </row>
    <row r="444" spans="1:14">
      <c r="A444" s="259"/>
      <c r="B444" s="173" t="s">
        <v>22</v>
      </c>
      <c r="C444" s="39">
        <v>6.4028</v>
      </c>
      <c r="D444" s="39">
        <v>41.464799999999997</v>
      </c>
      <c r="E444" s="39">
        <v>40.962299999999999</v>
      </c>
      <c r="F444" s="39">
        <f>(D444-E444)/E444*100</f>
        <v>1.2267377564248045</v>
      </c>
      <c r="G444" s="136">
        <v>1974</v>
      </c>
      <c r="H444" s="136">
        <v>56098.7</v>
      </c>
      <c r="I444" s="136">
        <v>316</v>
      </c>
      <c r="J444" s="136">
        <v>2.2382</v>
      </c>
      <c r="K444" s="136">
        <v>29.8767</v>
      </c>
      <c r="L444" s="136">
        <v>39.870699999999999</v>
      </c>
      <c r="M444" s="39">
        <f t="shared" ref="M444:M449" si="110">(K444-L444)/L444*100</f>
        <v>-25.066025928814895</v>
      </c>
      <c r="N444" s="123">
        <f>D444/D509*100</f>
        <v>12.471625974129973</v>
      </c>
    </row>
    <row r="445" spans="1:14">
      <c r="A445" s="259"/>
      <c r="B445" s="173" t="s">
        <v>23</v>
      </c>
      <c r="C445" s="39">
        <v>0</v>
      </c>
      <c r="D445" s="39">
        <v>0</v>
      </c>
      <c r="E445" s="39">
        <v>0</v>
      </c>
      <c r="F445" s="39"/>
      <c r="G445" s="136">
        <v>0</v>
      </c>
      <c r="H445" s="136">
        <v>0</v>
      </c>
      <c r="I445" s="136">
        <v>0</v>
      </c>
      <c r="J445" s="136">
        <v>0</v>
      </c>
      <c r="K445" s="136">
        <v>0</v>
      </c>
      <c r="L445" s="136">
        <v>0</v>
      </c>
      <c r="M445" s="39"/>
      <c r="N445" s="123"/>
    </row>
    <row r="446" spans="1:14">
      <c r="A446" s="259"/>
      <c r="B446" s="173" t="s">
        <v>24</v>
      </c>
      <c r="C446" s="39">
        <v>7.0994000000000002</v>
      </c>
      <c r="D446" s="39">
        <v>50.354500000000002</v>
      </c>
      <c r="E446" s="39">
        <v>67.504000000000005</v>
      </c>
      <c r="F446" s="39">
        <f>(D446-E446)/E446*100</f>
        <v>-25.405161175634039</v>
      </c>
      <c r="G446" s="136">
        <v>46</v>
      </c>
      <c r="H446" s="136">
        <v>54191.58</v>
      </c>
      <c r="I446" s="136">
        <v>15</v>
      </c>
      <c r="J446" s="136">
        <v>50.65</v>
      </c>
      <c r="K446" s="136">
        <v>78.296999999999997</v>
      </c>
      <c r="L446" s="136">
        <v>4.6637000000000004</v>
      </c>
      <c r="M446" s="39">
        <f t="shared" si="110"/>
        <v>1578.8601325128116</v>
      </c>
      <c r="N446" s="123">
        <f>D446/D511*100</f>
        <v>16.400192458193935</v>
      </c>
    </row>
    <row r="447" spans="1:14">
      <c r="A447" s="259"/>
      <c r="B447" s="173" t="s">
        <v>25</v>
      </c>
      <c r="C447" s="41">
        <v>1.1488</v>
      </c>
      <c r="D447" s="41">
        <v>557.14329999999995</v>
      </c>
      <c r="E447" s="41">
        <v>856.64009999999996</v>
      </c>
      <c r="F447" s="39">
        <f>(D447-E447)/E447*100</f>
        <v>-34.961800177227289</v>
      </c>
      <c r="G447" s="138">
        <v>103</v>
      </c>
      <c r="H447" s="138">
        <v>45010.26</v>
      </c>
      <c r="I447" s="138">
        <v>603</v>
      </c>
      <c r="J447" s="138">
        <v>19.89</v>
      </c>
      <c r="K447" s="138">
        <v>200.39499999999998</v>
      </c>
      <c r="L447" s="138">
        <v>181.48070000000001</v>
      </c>
      <c r="M447" s="39">
        <f t="shared" si="110"/>
        <v>10.422210185435679</v>
      </c>
      <c r="N447" s="123">
        <f>D447/D512*100</f>
        <v>14.858404571508185</v>
      </c>
    </row>
    <row r="448" spans="1:14">
      <c r="A448" s="259"/>
      <c r="B448" s="173" t="s">
        <v>26</v>
      </c>
      <c r="C448" s="39">
        <v>4.6242000000000001</v>
      </c>
      <c r="D448" s="39">
        <v>45.782899999999998</v>
      </c>
      <c r="E448" s="39">
        <v>68.876099999999994</v>
      </c>
      <c r="F448" s="39">
        <f>(D448-E448)/E448*100</f>
        <v>-33.528611521267898</v>
      </c>
      <c r="G448" s="136">
        <v>1513</v>
      </c>
      <c r="H448" s="136">
        <v>59241.3</v>
      </c>
      <c r="I448" s="136">
        <v>72</v>
      </c>
      <c r="J448" s="136">
        <v>0.96889999999999998</v>
      </c>
      <c r="K448" s="136">
        <v>30.107400000000002</v>
      </c>
      <c r="L448" s="136">
        <v>37.409599999999998</v>
      </c>
      <c r="M448" s="39">
        <f t="shared" si="110"/>
        <v>-19.519588554809449</v>
      </c>
      <c r="N448" s="123">
        <f>D448/D513*100</f>
        <v>4.286975776114379</v>
      </c>
    </row>
    <row r="449" spans="1:14">
      <c r="A449" s="259"/>
      <c r="B449" s="173" t="s">
        <v>27</v>
      </c>
      <c r="C449" s="42">
        <v>0</v>
      </c>
      <c r="D449" s="42">
        <v>0</v>
      </c>
      <c r="E449" s="42">
        <v>0</v>
      </c>
      <c r="F449" s="39" t="e">
        <f>(D449-E449)/E449*100</f>
        <v>#DIV/0!</v>
      </c>
      <c r="G449" s="136">
        <v>0</v>
      </c>
      <c r="H449" s="136">
        <v>0</v>
      </c>
      <c r="I449" s="136">
        <v>0</v>
      </c>
      <c r="J449" s="136">
        <v>0</v>
      </c>
      <c r="K449" s="137">
        <v>0</v>
      </c>
      <c r="L449" s="136">
        <v>0</v>
      </c>
      <c r="M449" s="39" t="e">
        <f t="shared" si="110"/>
        <v>#DIV/0!</v>
      </c>
      <c r="N449" s="123">
        <f>D449/D514*100</f>
        <v>0</v>
      </c>
    </row>
    <row r="450" spans="1:14">
      <c r="A450" s="259"/>
      <c r="B450" s="18" t="s">
        <v>28</v>
      </c>
      <c r="C450" s="42">
        <v>0</v>
      </c>
      <c r="D450" s="42">
        <v>0</v>
      </c>
      <c r="E450" s="42">
        <v>0</v>
      </c>
      <c r="F450" s="39" t="e">
        <f>(D450-E450)/E450*100</f>
        <v>#DIV/0!</v>
      </c>
      <c r="G450" s="137">
        <v>0</v>
      </c>
      <c r="H450" s="137">
        <v>0</v>
      </c>
      <c r="I450" s="137">
        <v>0</v>
      </c>
      <c r="J450" s="137">
        <v>0</v>
      </c>
      <c r="K450" s="137">
        <v>0</v>
      </c>
      <c r="L450" s="137">
        <v>0</v>
      </c>
      <c r="M450" s="39"/>
      <c r="N450" s="123" t="e">
        <f>D450/D515*100</f>
        <v>#DIV/0!</v>
      </c>
    </row>
    <row r="451" spans="1:14">
      <c r="A451" s="259"/>
      <c r="B451" s="18" t="s">
        <v>29</v>
      </c>
      <c r="C451" s="42">
        <v>0</v>
      </c>
      <c r="D451" s="42">
        <v>0</v>
      </c>
      <c r="E451" s="42">
        <v>0</v>
      </c>
      <c r="F451" s="39"/>
      <c r="G451" s="137">
        <v>0</v>
      </c>
      <c r="H451" s="137">
        <v>0</v>
      </c>
      <c r="I451" s="137">
        <v>0</v>
      </c>
      <c r="J451" s="137">
        <v>0</v>
      </c>
      <c r="K451" s="137">
        <v>0</v>
      </c>
      <c r="L451" s="137">
        <v>0</v>
      </c>
      <c r="M451" s="39"/>
      <c r="N451" s="123"/>
    </row>
    <row r="452" spans="1:14">
      <c r="A452" s="259"/>
      <c r="B452" s="18" t="s">
        <v>30</v>
      </c>
      <c r="C452" s="42">
        <v>0</v>
      </c>
      <c r="D452" s="42">
        <v>0</v>
      </c>
      <c r="E452" s="42">
        <v>0</v>
      </c>
      <c r="F452" s="39"/>
      <c r="G452" s="137">
        <v>0</v>
      </c>
      <c r="H452" s="137">
        <v>0</v>
      </c>
      <c r="I452" s="137">
        <v>0</v>
      </c>
      <c r="J452" s="137">
        <v>0</v>
      </c>
      <c r="K452" s="137">
        <v>0</v>
      </c>
      <c r="L452" s="137">
        <v>0</v>
      </c>
      <c r="M452" s="39" t="e">
        <f>(K452-L452)/L452*100</f>
        <v>#DIV/0!</v>
      </c>
      <c r="N452" s="123"/>
    </row>
    <row r="453" spans="1:14" ht="14.25" thickBot="1">
      <c r="A453" s="223"/>
      <c r="B453" s="19" t="s">
        <v>31</v>
      </c>
      <c r="C453" s="20">
        <f t="shared" ref="C453:L453" si="111">C441+C443+C444+C445+C446+C447+C448+C449</f>
        <v>37.814500000000002</v>
      </c>
      <c r="D453" s="20">
        <f t="shared" si="111"/>
        <v>881.60019999999997</v>
      </c>
      <c r="E453" s="20">
        <f t="shared" si="111"/>
        <v>1265.3127999999999</v>
      </c>
      <c r="F453" s="20">
        <f>(D453-E453)/E453*100</f>
        <v>-30.325513185356218</v>
      </c>
      <c r="G453" s="20">
        <f t="shared" si="111"/>
        <v>4878</v>
      </c>
      <c r="H453" s="20">
        <f t="shared" si="111"/>
        <v>312871.74</v>
      </c>
      <c r="I453" s="20">
        <f t="shared" si="111"/>
        <v>1210</v>
      </c>
      <c r="J453" s="20">
        <f t="shared" si="111"/>
        <v>80.328199999999995</v>
      </c>
      <c r="K453" s="20">
        <f t="shared" si="111"/>
        <v>418.94929999999999</v>
      </c>
      <c r="L453" s="20">
        <f t="shared" si="111"/>
        <v>450.06909999999999</v>
      </c>
      <c r="M453" s="20">
        <f>(K453-L453)/L453*100</f>
        <v>-6.9144493589984286</v>
      </c>
      <c r="N453" s="124">
        <f>D453/D518*100</f>
        <v>8.2564571003535878</v>
      </c>
    </row>
    <row r="454" spans="1:14" ht="14.25" thickTop="1">
      <c r="A454" s="259" t="s">
        <v>36</v>
      </c>
      <c r="B454" s="173" t="s">
        <v>19</v>
      </c>
      <c r="C454" s="40">
        <v>12.885400000000001</v>
      </c>
      <c r="D454" s="40">
        <v>314.05880000000002</v>
      </c>
      <c r="E454" s="40">
        <v>203.79040000000001</v>
      </c>
      <c r="F454" s="42">
        <f>(D454-E454)/E454*100</f>
        <v>54.108731323948533</v>
      </c>
      <c r="G454" s="39">
        <v>3168</v>
      </c>
      <c r="H454" s="39">
        <v>391355.28659999999</v>
      </c>
      <c r="I454" s="41">
        <v>113</v>
      </c>
      <c r="J454" s="39">
        <v>4.4960000000000004</v>
      </c>
      <c r="K454" s="39">
        <v>125.04049999999999</v>
      </c>
      <c r="L454" s="39">
        <v>73.754900000000006</v>
      </c>
      <c r="M454" s="39">
        <f>(K454-L454)/L454*100</f>
        <v>69.53517664589063</v>
      </c>
      <c r="N454" s="123">
        <f>D454/D506*100</f>
        <v>6.8020610990964414</v>
      </c>
    </row>
    <row r="455" spans="1:14">
      <c r="A455" s="259"/>
      <c r="B455" s="173" t="s">
        <v>20</v>
      </c>
      <c r="C455" s="39">
        <v>1.7103999999999999</v>
      </c>
      <c r="D455" s="39">
        <v>18.795300000000001</v>
      </c>
      <c r="E455" s="39">
        <v>64.286699999999996</v>
      </c>
      <c r="F455" s="39">
        <f>(D455-E455)/E455*100</f>
        <v>-70.763314962503912</v>
      </c>
      <c r="G455" s="39">
        <v>208</v>
      </c>
      <c r="H455" s="39">
        <v>4167.8</v>
      </c>
      <c r="I455" s="41">
        <v>25</v>
      </c>
      <c r="J455" s="39">
        <v>0.16800000000000001</v>
      </c>
      <c r="K455" s="39">
        <v>39.354900000000001</v>
      </c>
      <c r="L455" s="39">
        <v>36.921799999999998</v>
      </c>
      <c r="M455" s="42">
        <f>(K455-L455)/L455*100</f>
        <v>6.5898737331332793</v>
      </c>
      <c r="N455" s="123">
        <f>D455/D507*100</f>
        <v>1.5218023626309394</v>
      </c>
    </row>
    <row r="456" spans="1:14">
      <c r="A456" s="259"/>
      <c r="B456" s="173" t="s">
        <v>21</v>
      </c>
      <c r="C456" s="39">
        <v>0</v>
      </c>
      <c r="D456" s="39">
        <v>0</v>
      </c>
      <c r="E456" s="39">
        <v>0</v>
      </c>
      <c r="F456" s="39"/>
      <c r="G456" s="39">
        <v>0</v>
      </c>
      <c r="H456" s="39">
        <v>0</v>
      </c>
      <c r="I456" s="41">
        <v>0</v>
      </c>
      <c r="J456" s="39">
        <v>0</v>
      </c>
      <c r="K456" s="39">
        <v>0</v>
      </c>
      <c r="L456" s="39">
        <v>0</v>
      </c>
      <c r="M456" s="42"/>
      <c r="N456" s="123"/>
    </row>
    <row r="457" spans="1:14">
      <c r="A457" s="259"/>
      <c r="B457" s="173" t="s">
        <v>22</v>
      </c>
      <c r="C457" s="39">
        <v>0.28470000000000001</v>
      </c>
      <c r="D457" s="39">
        <v>1.6149</v>
      </c>
      <c r="E457" s="39">
        <v>1.302</v>
      </c>
      <c r="F457" s="39">
        <f>(D457-E457)/E457*100</f>
        <v>24.032258064516125</v>
      </c>
      <c r="G457" s="39">
        <v>114</v>
      </c>
      <c r="H457" s="39">
        <v>6204.5672000000004</v>
      </c>
      <c r="I457" s="41">
        <v>7</v>
      </c>
      <c r="J457" s="39">
        <v>0</v>
      </c>
      <c r="K457" s="39">
        <v>0.6</v>
      </c>
      <c r="L457" s="39">
        <v>1.085</v>
      </c>
      <c r="M457" s="42">
        <f t="shared" ref="M457:M462" si="112">(K457-L457)/L457*100</f>
        <v>-44.700460829493089</v>
      </c>
      <c r="N457" s="123">
        <f>D457/D509*100</f>
        <v>0.48572352418491088</v>
      </c>
    </row>
    <row r="458" spans="1:14">
      <c r="A458" s="259"/>
      <c r="B458" s="173" t="s">
        <v>23</v>
      </c>
      <c r="C458" s="39">
        <v>0</v>
      </c>
      <c r="D458" s="39">
        <v>0.66169999999999995</v>
      </c>
      <c r="E458" s="39">
        <v>0.1038</v>
      </c>
      <c r="F458" s="39"/>
      <c r="G458" s="39">
        <v>42</v>
      </c>
      <c r="H458" s="39">
        <v>1221</v>
      </c>
      <c r="I458" s="41">
        <v>0</v>
      </c>
      <c r="J458" s="39">
        <v>0</v>
      </c>
      <c r="K458" s="39">
        <v>0</v>
      </c>
      <c r="L458" s="39">
        <v>0</v>
      </c>
      <c r="M458" s="42"/>
      <c r="N458" s="123">
        <f>D458/D510*100</f>
        <v>6.1967860248006295</v>
      </c>
    </row>
    <row r="459" spans="1:14">
      <c r="A459" s="259"/>
      <c r="B459" s="173" t="s">
        <v>24</v>
      </c>
      <c r="C459" s="39">
        <v>0</v>
      </c>
      <c r="D459" s="39">
        <v>0</v>
      </c>
      <c r="E459" s="39">
        <v>2.2366000000000001</v>
      </c>
      <c r="F459" s="39">
        <f>(D459-E459)/E459*100</f>
        <v>-100</v>
      </c>
      <c r="G459" s="39">
        <v>0</v>
      </c>
      <c r="H459" s="39">
        <v>0</v>
      </c>
      <c r="I459" s="41">
        <v>0</v>
      </c>
      <c r="J459" s="39">
        <v>0</v>
      </c>
      <c r="K459" s="39">
        <v>0</v>
      </c>
      <c r="L459" s="39">
        <v>0</v>
      </c>
      <c r="M459" s="42"/>
      <c r="N459" s="123">
        <f>D459/D511*100</f>
        <v>0</v>
      </c>
    </row>
    <row r="460" spans="1:14">
      <c r="A460" s="259"/>
      <c r="B460" s="173" t="s">
        <v>25</v>
      </c>
      <c r="C460" s="41">
        <v>0</v>
      </c>
      <c r="D460" s="41">
        <v>0</v>
      </c>
      <c r="E460" s="39">
        <v>0</v>
      </c>
      <c r="F460" s="39"/>
      <c r="G460" s="41">
        <v>0</v>
      </c>
      <c r="H460" s="41">
        <v>0</v>
      </c>
      <c r="I460" s="41">
        <v>0</v>
      </c>
      <c r="J460" s="41">
        <v>0</v>
      </c>
      <c r="K460" s="41">
        <v>0</v>
      </c>
      <c r="L460" s="39">
        <v>0</v>
      </c>
      <c r="M460" s="42"/>
      <c r="N460" s="123"/>
    </row>
    <row r="461" spans="1:14">
      <c r="A461" s="259"/>
      <c r="B461" s="173" t="s">
        <v>26</v>
      </c>
      <c r="C461" s="39">
        <v>2.2387999999999999</v>
      </c>
      <c r="D461" s="39">
        <v>49.165900000000001</v>
      </c>
      <c r="E461" s="39">
        <v>18.778099999999998</v>
      </c>
      <c r="F461" s="39">
        <f>(D461-E461)/E461*100</f>
        <v>161.82574381859723</v>
      </c>
      <c r="G461" s="39">
        <v>1394</v>
      </c>
      <c r="H461" s="39">
        <v>240989.35</v>
      </c>
      <c r="I461" s="41">
        <v>12</v>
      </c>
      <c r="J461" s="39">
        <v>0.28249999999999997</v>
      </c>
      <c r="K461" s="39">
        <v>1.7203999999999999</v>
      </c>
      <c r="L461" s="39">
        <v>20.220099999999999</v>
      </c>
      <c r="M461" s="42">
        <f t="shared" si="112"/>
        <v>-91.49163456164905</v>
      </c>
      <c r="N461" s="123">
        <f>D461/D513*100</f>
        <v>4.6037499221513265</v>
      </c>
    </row>
    <row r="462" spans="1:14">
      <c r="A462" s="259"/>
      <c r="B462" s="173" t="s">
        <v>27</v>
      </c>
      <c r="C462" s="39">
        <v>0</v>
      </c>
      <c r="D462" s="42">
        <v>0</v>
      </c>
      <c r="E462" s="39">
        <v>0</v>
      </c>
      <c r="F462" s="39"/>
      <c r="G462" s="42">
        <v>0</v>
      </c>
      <c r="H462" s="42">
        <v>0</v>
      </c>
      <c r="I462" s="41">
        <v>0</v>
      </c>
      <c r="J462" s="39">
        <v>0</v>
      </c>
      <c r="K462" s="39">
        <v>0</v>
      </c>
      <c r="L462" s="39">
        <v>0</v>
      </c>
      <c r="M462" s="42" t="e">
        <f t="shared" si="112"/>
        <v>#DIV/0!</v>
      </c>
      <c r="N462" s="123">
        <f>D462/D514*100</f>
        <v>0</v>
      </c>
    </row>
    <row r="463" spans="1:14">
      <c r="A463" s="259"/>
      <c r="B463" s="18" t="s">
        <v>28</v>
      </c>
      <c r="C463" s="42">
        <v>0</v>
      </c>
      <c r="D463" s="42">
        <v>0</v>
      </c>
      <c r="E463" s="49">
        <v>0</v>
      </c>
      <c r="F463" s="39"/>
      <c r="G463" s="42">
        <v>0</v>
      </c>
      <c r="H463" s="42">
        <v>0</v>
      </c>
      <c r="I463" s="41">
        <v>0</v>
      </c>
      <c r="J463" s="39">
        <v>0</v>
      </c>
      <c r="K463" s="39">
        <v>0</v>
      </c>
      <c r="L463" s="49">
        <v>0</v>
      </c>
      <c r="M463" s="39"/>
      <c r="N463" s="123"/>
    </row>
    <row r="464" spans="1:14">
      <c r="A464" s="259"/>
      <c r="B464" s="18" t="s">
        <v>29</v>
      </c>
      <c r="C464" s="42">
        <v>0</v>
      </c>
      <c r="D464" s="42">
        <v>0</v>
      </c>
      <c r="E464" s="49">
        <v>0</v>
      </c>
      <c r="F464" s="39"/>
      <c r="G464" s="42">
        <v>0</v>
      </c>
      <c r="H464" s="42">
        <v>0</v>
      </c>
      <c r="I464" s="41">
        <v>0</v>
      </c>
      <c r="J464" s="39">
        <v>0</v>
      </c>
      <c r="K464" s="39">
        <v>0</v>
      </c>
      <c r="L464" s="49">
        <v>0</v>
      </c>
      <c r="M464" s="39"/>
      <c r="N464" s="123">
        <f>D464/D516*100</f>
        <v>0</v>
      </c>
    </row>
    <row r="465" spans="1:14">
      <c r="A465" s="259"/>
      <c r="B465" s="18" t="s">
        <v>30</v>
      </c>
      <c r="C465" s="49">
        <v>0</v>
      </c>
      <c r="D465" s="49">
        <v>0</v>
      </c>
      <c r="E465" s="49">
        <v>0</v>
      </c>
      <c r="F465" s="39"/>
      <c r="G465" s="41">
        <v>0</v>
      </c>
      <c r="H465" s="41">
        <v>0</v>
      </c>
      <c r="I465" s="42">
        <v>0</v>
      </c>
      <c r="J465" s="42">
        <v>0</v>
      </c>
      <c r="K465" s="42">
        <v>0</v>
      </c>
      <c r="L465" s="42">
        <v>0</v>
      </c>
      <c r="M465" s="39"/>
      <c r="N465" s="123"/>
    </row>
    <row r="466" spans="1:14" ht="14.25" thickBot="1">
      <c r="A466" s="223"/>
      <c r="B466" s="19" t="s">
        <v>31</v>
      </c>
      <c r="C466" s="20">
        <f t="shared" ref="C466:L466" si="113">C454+C456+C457+C458+C459+C460+C461+C462</f>
        <v>15.408900000000001</v>
      </c>
      <c r="D466" s="20">
        <f t="shared" si="113"/>
        <v>365.50130000000001</v>
      </c>
      <c r="E466" s="20">
        <f t="shared" si="113"/>
        <v>226.21090000000001</v>
      </c>
      <c r="F466" s="20">
        <f t="shared" ref="F466:F472" si="114">(D466-E466)/E466*100</f>
        <v>61.575459007501408</v>
      </c>
      <c r="G466" s="20">
        <f t="shared" si="113"/>
        <v>4718</v>
      </c>
      <c r="H466" s="20">
        <f t="shared" si="113"/>
        <v>639770.20380000002</v>
      </c>
      <c r="I466" s="20">
        <f t="shared" si="113"/>
        <v>132</v>
      </c>
      <c r="J466" s="20">
        <f t="shared" si="113"/>
        <v>4.7785000000000002</v>
      </c>
      <c r="K466" s="20">
        <f t="shared" si="113"/>
        <v>127.36089999999999</v>
      </c>
      <c r="L466" s="20">
        <f t="shared" si="113"/>
        <v>95.06</v>
      </c>
      <c r="M466" s="20">
        <f>(K466-L466)/L466*100</f>
        <v>33.979486640016816</v>
      </c>
      <c r="N466" s="124">
        <f>D466/D518*100</f>
        <v>3.4230321222402931</v>
      </c>
    </row>
    <row r="467" spans="1:14" ht="14.25" thickTop="1">
      <c r="A467" s="224" t="s">
        <v>40</v>
      </c>
      <c r="B467" s="22" t="s">
        <v>19</v>
      </c>
      <c r="C467" s="35">
        <v>65.427524000000005</v>
      </c>
      <c r="D467" s="35">
        <v>583.21441700000003</v>
      </c>
      <c r="E467" s="35">
        <v>733.87102500000003</v>
      </c>
      <c r="F467" s="131">
        <f t="shared" si="114"/>
        <v>-20.529030697185515</v>
      </c>
      <c r="G467" s="35">
        <v>4697</v>
      </c>
      <c r="H467" s="35">
        <v>390473.14025500003</v>
      </c>
      <c r="I467" s="35">
        <v>575</v>
      </c>
      <c r="J467" s="35">
        <v>46.17</v>
      </c>
      <c r="K467" s="35">
        <v>236.53</v>
      </c>
      <c r="L467" s="37">
        <v>243.75</v>
      </c>
      <c r="M467" s="42">
        <f>(K467-L467)/L467*100</f>
        <v>-2.9620512820512817</v>
      </c>
      <c r="N467" s="126">
        <f t="shared" ref="N467:N475" si="115">D467/D506*100</f>
        <v>12.631583952775435</v>
      </c>
    </row>
    <row r="468" spans="1:14">
      <c r="A468" s="259"/>
      <c r="B468" s="173" t="s">
        <v>20</v>
      </c>
      <c r="C468" s="35">
        <v>12.318598</v>
      </c>
      <c r="D468" s="35">
        <v>151.91521299999999</v>
      </c>
      <c r="E468" s="35">
        <v>202.15605199999999</v>
      </c>
      <c r="F468" s="39">
        <f t="shared" si="114"/>
        <v>-24.852503055411866</v>
      </c>
      <c r="G468" s="35">
        <v>1815</v>
      </c>
      <c r="H468" s="35">
        <v>36315.599999999999</v>
      </c>
      <c r="I468" s="35">
        <v>246</v>
      </c>
      <c r="J468" s="35">
        <v>23.05</v>
      </c>
      <c r="K468" s="35">
        <v>84.54</v>
      </c>
      <c r="L468" s="37">
        <v>79.73</v>
      </c>
      <c r="M468" s="42">
        <f>(K468-L468)/L468*100</f>
        <v>6.0328609055562543</v>
      </c>
      <c r="N468" s="123">
        <f t="shared" si="115"/>
        <v>12.300145784477097</v>
      </c>
    </row>
    <row r="469" spans="1:14">
      <c r="A469" s="259"/>
      <c r="B469" s="173" t="s">
        <v>21</v>
      </c>
      <c r="C469" s="35">
        <v>0.16084999999999999</v>
      </c>
      <c r="D469" s="35">
        <v>4.3082589999999996</v>
      </c>
      <c r="E469" s="35">
        <v>4.4443910000000004</v>
      </c>
      <c r="F469" s="39">
        <f t="shared" si="114"/>
        <v>-3.0630068326571802</v>
      </c>
      <c r="G469" s="35">
        <v>19</v>
      </c>
      <c r="H469" s="35">
        <v>4865.4081900000001</v>
      </c>
      <c r="I469" s="35"/>
      <c r="J469" s="35"/>
      <c r="K469" s="35"/>
      <c r="L469" s="37"/>
      <c r="M469" s="42"/>
      <c r="N469" s="123">
        <f t="shared" si="115"/>
        <v>0.78443818742687887</v>
      </c>
    </row>
    <row r="470" spans="1:14">
      <c r="A470" s="259"/>
      <c r="B470" s="173" t="s">
        <v>22</v>
      </c>
      <c r="C470" s="35">
        <v>4.5152369999999999</v>
      </c>
      <c r="D470" s="35">
        <v>59.238572999999995</v>
      </c>
      <c r="E470" s="35">
        <v>38.967551</v>
      </c>
      <c r="F470" s="39">
        <f t="shared" si="114"/>
        <v>52.020261678749058</v>
      </c>
      <c r="G470" s="35">
        <v>4247</v>
      </c>
      <c r="H470" s="35">
        <v>142026.9804</v>
      </c>
      <c r="I470" s="35">
        <v>154</v>
      </c>
      <c r="J470" s="35">
        <v>2.66</v>
      </c>
      <c r="K470" s="35">
        <v>17.97</v>
      </c>
      <c r="L470" s="37">
        <v>8.84</v>
      </c>
      <c r="M470" s="42">
        <f>(K470-L470)/L470*100</f>
        <v>103.28054298642533</v>
      </c>
      <c r="N470" s="123">
        <f t="shared" si="115"/>
        <v>17.817554303823833</v>
      </c>
    </row>
    <row r="471" spans="1:14">
      <c r="A471" s="259"/>
      <c r="B471" s="173" t="s">
        <v>23</v>
      </c>
      <c r="C471" s="35">
        <v>0</v>
      </c>
      <c r="D471" s="35">
        <v>0.11320799999999999</v>
      </c>
      <c r="E471" s="35">
        <v>0.22641599999999998</v>
      </c>
      <c r="F471" s="39">
        <f t="shared" si="114"/>
        <v>-50</v>
      </c>
      <c r="G471" s="35">
        <v>1</v>
      </c>
      <c r="H471" s="35">
        <v>1000.12</v>
      </c>
      <c r="I471" s="35"/>
      <c r="J471" s="35"/>
      <c r="K471" s="35"/>
      <c r="L471" s="37"/>
      <c r="M471" s="42" t="e">
        <f>(K471-L471)/L471*100</f>
        <v>#DIV/0!</v>
      </c>
      <c r="N471" s="123">
        <f t="shared" si="115"/>
        <v>1.0601870217555232</v>
      </c>
    </row>
    <row r="472" spans="1:14">
      <c r="A472" s="259"/>
      <c r="B472" s="173" t="s">
        <v>24</v>
      </c>
      <c r="C472" s="35">
        <v>10.389064999999999</v>
      </c>
      <c r="D472" s="35">
        <v>57.418859999999995</v>
      </c>
      <c r="E472" s="35">
        <v>58.792431999999998</v>
      </c>
      <c r="F472" s="39">
        <f t="shared" si="114"/>
        <v>-2.3363075029793001</v>
      </c>
      <c r="G472" s="35">
        <v>29</v>
      </c>
      <c r="H472" s="35">
        <v>29686</v>
      </c>
      <c r="I472" s="35">
        <v>44</v>
      </c>
      <c r="J472" s="35">
        <v>0.8</v>
      </c>
      <c r="K472" s="35">
        <v>71.010000000000005</v>
      </c>
      <c r="L472" s="37">
        <v>1.18</v>
      </c>
      <c r="M472" s="42">
        <f>(K472-L472)/L472*100</f>
        <v>5917.796610169491</v>
      </c>
      <c r="N472" s="123">
        <f t="shared" si="115"/>
        <v>18.701016884888013</v>
      </c>
    </row>
    <row r="473" spans="1:14">
      <c r="A473" s="259"/>
      <c r="B473" s="173" t="s">
        <v>25</v>
      </c>
      <c r="C473" s="35">
        <v>1.44</v>
      </c>
      <c r="D473" s="35">
        <v>18.027754000000002</v>
      </c>
      <c r="E473" s="35">
        <v>102.19799999999999</v>
      </c>
      <c r="F473" s="39"/>
      <c r="G473" s="35">
        <v>17</v>
      </c>
      <c r="H473" s="35">
        <v>821.37857900000006</v>
      </c>
      <c r="I473" s="35">
        <v>7</v>
      </c>
      <c r="J473" s="35"/>
      <c r="K473" s="35">
        <v>10.27</v>
      </c>
      <c r="L473" s="37"/>
      <c r="M473" s="42"/>
      <c r="N473" s="123">
        <f t="shared" si="115"/>
        <v>0.48078055043940221</v>
      </c>
    </row>
    <row r="474" spans="1:14">
      <c r="A474" s="259"/>
      <c r="B474" s="173" t="s">
        <v>26</v>
      </c>
      <c r="C474" s="35">
        <v>7.556311</v>
      </c>
      <c r="D474" s="35">
        <v>89.374099000000001</v>
      </c>
      <c r="E474" s="35">
        <v>40.114094000000009</v>
      </c>
      <c r="F474" s="39">
        <f>(D474-E474)/E474*100</f>
        <v>122.79974464835223</v>
      </c>
      <c r="G474" s="35">
        <v>3168</v>
      </c>
      <c r="H474" s="35">
        <v>153276.09999999998</v>
      </c>
      <c r="I474" s="35">
        <v>12</v>
      </c>
      <c r="J474" s="35">
        <v>0.21</v>
      </c>
      <c r="K474" s="35">
        <v>1.93</v>
      </c>
      <c r="L474" s="37">
        <v>2.0699999999999998</v>
      </c>
      <c r="M474" s="42">
        <f>(K474-L474)/L474*100</f>
        <v>-6.7632850241545848</v>
      </c>
      <c r="N474" s="123">
        <f t="shared" si="115"/>
        <v>8.3687271322928058</v>
      </c>
    </row>
    <row r="475" spans="1:14">
      <c r="A475" s="259"/>
      <c r="B475" s="173" t="s">
        <v>27</v>
      </c>
      <c r="C475" s="35">
        <v>0</v>
      </c>
      <c r="D475" s="35">
        <v>1.1625450000000002</v>
      </c>
      <c r="E475" s="35">
        <v>1.8454119999999998</v>
      </c>
      <c r="F475" s="39">
        <f>(D475-E475)/E475*100</f>
        <v>-37.003498405776043</v>
      </c>
      <c r="G475" s="35">
        <v>10</v>
      </c>
      <c r="H475" s="35">
        <v>842.3</v>
      </c>
      <c r="I475" s="37"/>
      <c r="J475" s="37"/>
      <c r="K475" s="37"/>
      <c r="L475" s="37">
        <v>0.06</v>
      </c>
      <c r="M475" s="39"/>
      <c r="N475" s="123">
        <f t="shared" si="115"/>
        <v>2.6692929196215744</v>
      </c>
    </row>
    <row r="476" spans="1:14">
      <c r="A476" s="259"/>
      <c r="B476" s="18" t="s">
        <v>28</v>
      </c>
      <c r="C476" s="35">
        <v>0</v>
      </c>
      <c r="D476" s="35">
        <v>0</v>
      </c>
      <c r="E476" s="35">
        <v>0</v>
      </c>
      <c r="F476" s="39"/>
      <c r="G476" s="35">
        <v>0</v>
      </c>
      <c r="H476" s="35">
        <v>0</v>
      </c>
      <c r="I476" s="35"/>
      <c r="J476" s="35"/>
      <c r="K476" s="35"/>
      <c r="L476" s="35"/>
      <c r="M476" s="39"/>
      <c r="N476" s="123"/>
    </row>
    <row r="477" spans="1:14">
      <c r="A477" s="259"/>
      <c r="B477" s="18" t="s">
        <v>29</v>
      </c>
      <c r="C477" s="35">
        <v>0</v>
      </c>
      <c r="D477" s="35">
        <v>0</v>
      </c>
      <c r="E477" s="35">
        <v>0</v>
      </c>
      <c r="F477" s="39" t="e">
        <f>(D477-E477)/E477*100</f>
        <v>#DIV/0!</v>
      </c>
      <c r="G477" s="35">
        <v>0</v>
      </c>
      <c r="H477" s="35">
        <v>0</v>
      </c>
      <c r="I477" s="35"/>
      <c r="J477" s="35"/>
      <c r="K477" s="35"/>
      <c r="L477" s="35"/>
      <c r="M477" s="39"/>
      <c r="N477" s="123">
        <f>D477/D516*100</f>
        <v>0</v>
      </c>
    </row>
    <row r="478" spans="1:14">
      <c r="A478" s="259"/>
      <c r="B478" s="18" t="s">
        <v>30</v>
      </c>
      <c r="C478" s="42">
        <v>0</v>
      </c>
      <c r="D478" s="42">
        <v>0</v>
      </c>
      <c r="E478" s="42">
        <v>0</v>
      </c>
      <c r="F478" s="39"/>
      <c r="G478" s="42">
        <v>0</v>
      </c>
      <c r="H478" s="42">
        <v>0</v>
      </c>
      <c r="I478" s="42"/>
      <c r="J478" s="42"/>
      <c r="K478" s="42"/>
      <c r="L478" s="42"/>
      <c r="M478" s="39"/>
      <c r="N478" s="123"/>
    </row>
    <row r="479" spans="1:14" ht="14.25" thickBot="1">
      <c r="A479" s="223"/>
      <c r="B479" s="19" t="s">
        <v>31</v>
      </c>
      <c r="C479" s="20">
        <f t="shared" ref="C479:L479" si="116">C467+C469+C470+C471+C472+C473+C474+C475</f>
        <v>89.488986999999995</v>
      </c>
      <c r="D479" s="20">
        <f t="shared" si="116"/>
        <v>812.85771499999998</v>
      </c>
      <c r="E479" s="20">
        <f t="shared" si="116"/>
        <v>980.45932099999993</v>
      </c>
      <c r="F479" s="20">
        <f>(D479-E479)/E479*100</f>
        <v>-17.094192732958877</v>
      </c>
      <c r="G479" s="20">
        <f t="shared" si="116"/>
        <v>12188</v>
      </c>
      <c r="H479" s="20">
        <f t="shared" si="116"/>
        <v>722991.42742400011</v>
      </c>
      <c r="I479" s="20">
        <f t="shared" si="116"/>
        <v>792</v>
      </c>
      <c r="J479" s="20">
        <f t="shared" si="116"/>
        <v>49.839999999999996</v>
      </c>
      <c r="K479" s="20">
        <f t="shared" si="116"/>
        <v>337.71</v>
      </c>
      <c r="L479" s="20">
        <f t="shared" si="116"/>
        <v>255.9</v>
      </c>
      <c r="M479" s="20">
        <f>(K479-L479)/L479*100</f>
        <v>31.969519343493541</v>
      </c>
      <c r="N479" s="124">
        <f>D479/D518*100</f>
        <v>7.6126625794650948</v>
      </c>
    </row>
    <row r="480" spans="1:14" ht="14.25" thickTop="1">
      <c r="A480" s="222" t="s">
        <v>67</v>
      </c>
      <c r="B480" s="22" t="s">
        <v>19</v>
      </c>
      <c r="C480" s="40">
        <v>21.977599999999999</v>
      </c>
      <c r="D480" s="40">
        <v>152.16499999999999</v>
      </c>
      <c r="E480" s="40">
        <v>159.306308</v>
      </c>
      <c r="F480" s="131">
        <f>(D480-E480)/E480*100</f>
        <v>-4.4827528110186377</v>
      </c>
      <c r="G480" s="39">
        <v>1463</v>
      </c>
      <c r="H480" s="39">
        <v>127846.555068</v>
      </c>
      <c r="I480" s="39">
        <v>116</v>
      </c>
      <c r="J480" s="39">
        <v>8.3028999999999993</v>
      </c>
      <c r="K480" s="39">
        <v>39.515343000000001</v>
      </c>
      <c r="L480" s="39">
        <v>49.599955000000001</v>
      </c>
      <c r="M480" s="40">
        <f>(K480-L480)/L480*100</f>
        <v>-20.331897478536018</v>
      </c>
      <c r="N480" s="128">
        <f>D480/D506*100</f>
        <v>3.2956746543768554</v>
      </c>
    </row>
    <row r="481" spans="1:14">
      <c r="A481" s="222"/>
      <c r="B481" s="173" t="s">
        <v>20</v>
      </c>
      <c r="C481" s="40">
        <v>7.7274649999999996</v>
      </c>
      <c r="D481" s="40">
        <v>53.640922000000003</v>
      </c>
      <c r="E481" s="40">
        <v>49.044980000000002</v>
      </c>
      <c r="F481" s="39">
        <f>(D481-E481)/E481*100</f>
        <v>9.3708713919345072</v>
      </c>
      <c r="G481" s="39">
        <v>670</v>
      </c>
      <c r="H481" s="39">
        <v>13400</v>
      </c>
      <c r="I481" s="39">
        <v>44</v>
      </c>
      <c r="J481" s="39">
        <v>0.59</v>
      </c>
      <c r="K481" s="39">
        <v>10.160285999999999</v>
      </c>
      <c r="L481" s="39">
        <v>15.610200000000001</v>
      </c>
      <c r="M481" s="42">
        <f>(K481-L481)/L481*100</f>
        <v>-34.912518737748407</v>
      </c>
      <c r="N481" s="128">
        <f>D481/D507*100</f>
        <v>4.3431539711152221</v>
      </c>
    </row>
    <row r="482" spans="1:14">
      <c r="A482" s="222"/>
      <c r="B482" s="173" t="s">
        <v>21</v>
      </c>
      <c r="C482" s="40">
        <v>6.1809979999999998</v>
      </c>
      <c r="D482" s="40">
        <v>28.583369000000001</v>
      </c>
      <c r="E482" s="40">
        <v>11.726269</v>
      </c>
      <c r="F482" s="39">
        <f>(D482-E482)/E482*100</f>
        <v>143.75501704762189</v>
      </c>
      <c r="G482" s="39">
        <v>4</v>
      </c>
      <c r="H482" s="39">
        <v>21225.759121999999</v>
      </c>
      <c r="I482" s="39">
        <v>1</v>
      </c>
      <c r="J482" s="39">
        <v>0</v>
      </c>
      <c r="K482" s="39">
        <v>22.300699999999999</v>
      </c>
      <c r="L482" s="39">
        <v>0</v>
      </c>
      <c r="M482" s="39"/>
      <c r="N482" s="128">
        <f>D482/D508*100</f>
        <v>5.2043960608945845</v>
      </c>
    </row>
    <row r="483" spans="1:14">
      <c r="A483" s="222"/>
      <c r="B483" s="173" t="s">
        <v>22</v>
      </c>
      <c r="C483" s="40">
        <v>0.87405700000000097</v>
      </c>
      <c r="D483" s="40">
        <v>17.700285000000001</v>
      </c>
      <c r="E483" s="40">
        <v>2.7406730000000001</v>
      </c>
      <c r="F483" s="39">
        <f>(D483-E483)/E483*100</f>
        <v>545.83717211064572</v>
      </c>
      <c r="G483" s="39">
        <v>220</v>
      </c>
      <c r="H483" s="39">
        <v>187711.8</v>
      </c>
      <c r="I483" s="39">
        <v>16</v>
      </c>
      <c r="J483" s="39">
        <v>9.0000000000000094E-2</v>
      </c>
      <c r="K483" s="39">
        <v>0.75480000000000003</v>
      </c>
      <c r="L483" s="39">
        <v>0.59399999999999997</v>
      </c>
      <c r="M483" s="39"/>
      <c r="N483" s="128">
        <f>D483/D509*100</f>
        <v>5.3238248865423969</v>
      </c>
    </row>
    <row r="484" spans="1:14">
      <c r="A484" s="222"/>
      <c r="B484" s="173" t="s">
        <v>23</v>
      </c>
      <c r="C484" s="40">
        <v>0</v>
      </c>
      <c r="D484" s="40">
        <v>0</v>
      </c>
      <c r="E484" s="40">
        <v>0</v>
      </c>
      <c r="F484" s="39"/>
      <c r="G484" s="39">
        <v>0</v>
      </c>
      <c r="H484" s="39">
        <v>0</v>
      </c>
      <c r="I484" s="39">
        <v>0</v>
      </c>
      <c r="J484" s="39">
        <v>0</v>
      </c>
      <c r="K484" s="39">
        <v>0</v>
      </c>
      <c r="L484" s="39">
        <v>0</v>
      </c>
      <c r="M484" s="39"/>
      <c r="N484" s="128"/>
    </row>
    <row r="485" spans="1:14">
      <c r="A485" s="222"/>
      <c r="B485" s="173" t="s">
        <v>24</v>
      </c>
      <c r="C485" s="40">
        <v>0.15188699999999999</v>
      </c>
      <c r="D485" s="40">
        <v>3.725476</v>
      </c>
      <c r="E485" s="40">
        <v>1.064648</v>
      </c>
      <c r="F485" s="39">
        <f>(D485-E485)/E485*100</f>
        <v>249.92560921544023</v>
      </c>
      <c r="G485" s="39">
        <v>21</v>
      </c>
      <c r="H485" s="39">
        <v>1718.8</v>
      </c>
      <c r="I485" s="39">
        <v>0</v>
      </c>
      <c r="J485" s="39">
        <v>0</v>
      </c>
      <c r="K485" s="39">
        <v>0</v>
      </c>
      <c r="L485" s="39">
        <v>0</v>
      </c>
      <c r="M485" s="39"/>
      <c r="N485" s="128">
        <f>D485/D511*100</f>
        <v>1.2133676910381894</v>
      </c>
    </row>
    <row r="486" spans="1:14">
      <c r="A486" s="222"/>
      <c r="B486" s="173" t="s">
        <v>25</v>
      </c>
      <c r="C486" s="40">
        <v>0</v>
      </c>
      <c r="D486" s="40">
        <v>0</v>
      </c>
      <c r="E486" s="40">
        <v>0</v>
      </c>
      <c r="F486" s="39"/>
      <c r="G486" s="39">
        <v>0</v>
      </c>
      <c r="H486" s="39">
        <v>0</v>
      </c>
      <c r="I486" s="39">
        <v>0</v>
      </c>
      <c r="J486" s="39">
        <v>0</v>
      </c>
      <c r="K486" s="39">
        <v>0</v>
      </c>
      <c r="L486" s="39">
        <v>0</v>
      </c>
      <c r="M486" s="39"/>
      <c r="N486" s="128"/>
    </row>
    <row r="487" spans="1:14">
      <c r="A487" s="222"/>
      <c r="B487" s="173" t="s">
        <v>26</v>
      </c>
      <c r="C487" s="40">
        <v>5.2424379999999999</v>
      </c>
      <c r="D487" s="40">
        <v>50.551051000000001</v>
      </c>
      <c r="E487" s="40">
        <v>58.892173999999997</v>
      </c>
      <c r="F487" s="39">
        <f>(D487-E487)/E487*100</f>
        <v>-14.16338102920092</v>
      </c>
      <c r="G487" s="39">
        <v>863</v>
      </c>
      <c r="H487" s="39">
        <v>259720.24</v>
      </c>
      <c r="I487" s="39">
        <v>12</v>
      </c>
      <c r="J487" s="39">
        <v>1.6729959999999999</v>
      </c>
      <c r="K487" s="39">
        <v>50.273119999999999</v>
      </c>
      <c r="L487" s="39">
        <v>54.826754999999999</v>
      </c>
      <c r="M487" s="39"/>
      <c r="N487" s="128">
        <f>D487/D513*100</f>
        <v>4.7334513780062544</v>
      </c>
    </row>
    <row r="488" spans="1:14">
      <c r="A488" s="222"/>
      <c r="B488" s="173" t="s">
        <v>27</v>
      </c>
      <c r="C488" s="40">
        <v>0</v>
      </c>
      <c r="D488" s="40">
        <v>0</v>
      </c>
      <c r="E488" s="40">
        <v>0</v>
      </c>
      <c r="F488" s="39"/>
      <c r="G488" s="39">
        <v>0</v>
      </c>
      <c r="H488" s="39">
        <v>0</v>
      </c>
      <c r="I488" s="39">
        <v>0</v>
      </c>
      <c r="J488" s="39">
        <v>0</v>
      </c>
      <c r="K488" s="39">
        <v>0</v>
      </c>
      <c r="L488" s="39">
        <v>0</v>
      </c>
      <c r="M488" s="39"/>
      <c r="N488" s="128">
        <f>D488/D514*100</f>
        <v>0</v>
      </c>
    </row>
    <row r="489" spans="1:14">
      <c r="A489" s="222"/>
      <c r="B489" s="18" t="s">
        <v>28</v>
      </c>
      <c r="C489" s="40">
        <v>0</v>
      </c>
      <c r="D489" s="40">
        <v>0</v>
      </c>
      <c r="E489" s="40">
        <v>0</v>
      </c>
      <c r="F489" s="39"/>
      <c r="G489" s="39">
        <v>0</v>
      </c>
      <c r="H489" s="39">
        <v>0</v>
      </c>
      <c r="I489" s="39">
        <v>0</v>
      </c>
      <c r="J489" s="42">
        <v>0</v>
      </c>
      <c r="K489" s="39">
        <v>0</v>
      </c>
      <c r="L489" s="39">
        <v>0</v>
      </c>
      <c r="M489" s="39"/>
      <c r="N489" s="128" t="e">
        <f>D489/D515*100</f>
        <v>#DIV/0!</v>
      </c>
    </row>
    <row r="490" spans="1:14">
      <c r="A490" s="222"/>
      <c r="B490" s="18" t="s">
        <v>29</v>
      </c>
      <c r="C490" s="40">
        <v>0</v>
      </c>
      <c r="D490" s="40">
        <v>0</v>
      </c>
      <c r="E490" s="40">
        <v>0</v>
      </c>
      <c r="F490" s="39"/>
      <c r="G490" s="39">
        <v>0</v>
      </c>
      <c r="H490" s="39">
        <v>0</v>
      </c>
      <c r="I490" s="39">
        <v>0</v>
      </c>
      <c r="J490" s="42">
        <v>0</v>
      </c>
      <c r="K490" s="39">
        <v>0</v>
      </c>
      <c r="L490" s="39">
        <v>0</v>
      </c>
      <c r="M490" s="39"/>
      <c r="N490" s="128"/>
    </row>
    <row r="491" spans="1:14">
      <c r="A491" s="222"/>
      <c r="B491" s="18" t="s">
        <v>30</v>
      </c>
      <c r="C491" s="40">
        <v>0</v>
      </c>
      <c r="D491" s="40">
        <v>0</v>
      </c>
      <c r="E491" s="40">
        <v>0</v>
      </c>
      <c r="F491" s="39"/>
      <c r="G491" s="39">
        <v>0</v>
      </c>
      <c r="H491" s="39">
        <v>0</v>
      </c>
      <c r="I491" s="39">
        <v>0</v>
      </c>
      <c r="J491" s="42">
        <v>0</v>
      </c>
      <c r="K491" s="39">
        <v>0</v>
      </c>
      <c r="L491" s="39">
        <v>0</v>
      </c>
      <c r="M491" s="39"/>
      <c r="N491" s="128"/>
    </row>
    <row r="492" spans="1:14" ht="14.25" thickBot="1">
      <c r="A492" s="223"/>
      <c r="B492" s="19" t="s">
        <v>31</v>
      </c>
      <c r="C492" s="20">
        <f>C480+C482+C483+C484+C485+C486+C487+C488</f>
        <v>34.42698</v>
      </c>
      <c r="D492" s="20">
        <f>D480+D482+D483+D484+D485+D486+D487+D488</f>
        <v>252.72518099999999</v>
      </c>
      <c r="E492" s="20">
        <f>E480+E482+E483+E484+E485+E486+E487+E488</f>
        <v>233.73007200000001</v>
      </c>
      <c r="F492" s="20">
        <f>(D492-E492)/E492*100</f>
        <v>8.1269426896852117</v>
      </c>
      <c r="G492" s="20">
        <f t="shared" ref="G492:L492" si="117">G480+G482+G483+G484+G485+G486+G487+G488</f>
        <v>2571</v>
      </c>
      <c r="H492" s="20">
        <f t="shared" si="117"/>
        <v>598223.15418999991</v>
      </c>
      <c r="I492" s="20">
        <f t="shared" si="117"/>
        <v>145</v>
      </c>
      <c r="J492" s="20">
        <f t="shared" si="117"/>
        <v>10.065895999999999</v>
      </c>
      <c r="K492" s="20">
        <f t="shared" si="117"/>
        <v>112.843963</v>
      </c>
      <c r="L492" s="20">
        <f t="shared" si="117"/>
        <v>105.02071000000001</v>
      </c>
      <c r="M492" s="20">
        <f>(K492-L492)/L492*100</f>
        <v>7.4492478673968145</v>
      </c>
      <c r="N492" s="124">
        <f>D492/D518*100</f>
        <v>2.3668490718418571</v>
      </c>
    </row>
    <row r="493" spans="1:14" ht="14.25" thickTop="1">
      <c r="A493" s="259" t="s">
        <v>43</v>
      </c>
      <c r="B493" s="175" t="s">
        <v>19</v>
      </c>
      <c r="C493" s="107">
        <v>1.22</v>
      </c>
      <c r="D493" s="107">
        <v>4.71</v>
      </c>
      <c r="E493" s="107">
        <v>4.1383999999999999</v>
      </c>
      <c r="F493" s="131">
        <f>(D493-E493)/E493*100</f>
        <v>13.812101295186549</v>
      </c>
      <c r="G493" s="108">
        <v>40</v>
      </c>
      <c r="H493" s="108">
        <v>2596.98</v>
      </c>
      <c r="I493" s="108">
        <v>1</v>
      </c>
      <c r="J493" s="108">
        <v>0</v>
      </c>
      <c r="K493" s="108">
        <v>0.17</v>
      </c>
      <c r="L493" s="108">
        <v>0.10390000000000001</v>
      </c>
      <c r="M493" s="39">
        <f>(K493-L493)/L493*100</f>
        <v>63.618864292589031</v>
      </c>
      <c r="N493" s="127">
        <f>D493/D506*100</f>
        <v>0.10201181363726868</v>
      </c>
    </row>
    <row r="494" spans="1:14">
      <c r="A494" s="259"/>
      <c r="B494" s="173" t="s">
        <v>20</v>
      </c>
      <c r="C494" s="108">
        <v>0.26</v>
      </c>
      <c r="D494" s="108">
        <v>1.51</v>
      </c>
      <c r="E494" s="108">
        <v>1.2286999999999999</v>
      </c>
      <c r="F494" s="39">
        <f>(D494-E494)/E494*100</f>
        <v>22.89411573207456</v>
      </c>
      <c r="G494" s="108">
        <v>17</v>
      </c>
      <c r="H494" s="108">
        <v>340</v>
      </c>
      <c r="I494" s="108">
        <v>1</v>
      </c>
      <c r="J494" s="108">
        <v>0</v>
      </c>
      <c r="K494" s="108">
        <v>0.17</v>
      </c>
      <c r="L494" s="108">
        <v>0.10390000000000001</v>
      </c>
      <c r="M494" s="39">
        <f>(K494-L494)/L494*100</f>
        <v>63.618864292589031</v>
      </c>
      <c r="N494" s="123">
        <f>D494/D507*100</f>
        <v>0.12226043572450124</v>
      </c>
    </row>
    <row r="495" spans="1:14">
      <c r="A495" s="259"/>
      <c r="B495" s="173" t="s">
        <v>21</v>
      </c>
      <c r="C495" s="108"/>
      <c r="D495" s="108"/>
      <c r="E495" s="108"/>
      <c r="F495" s="39"/>
      <c r="G495" s="108"/>
      <c r="H495" s="108"/>
      <c r="I495" s="108"/>
      <c r="J495" s="108"/>
      <c r="K495" s="108"/>
      <c r="L495" s="108"/>
      <c r="M495" s="39"/>
      <c r="N495" s="123"/>
    </row>
    <row r="496" spans="1:14">
      <c r="A496" s="259"/>
      <c r="B496" s="173" t="s">
        <v>22</v>
      </c>
      <c r="C496" s="108">
        <v>0</v>
      </c>
      <c r="D496" s="108">
        <v>0.09</v>
      </c>
      <c r="E496" s="108">
        <v>0.14149999999999999</v>
      </c>
      <c r="F496" s="39">
        <f>(D496-E496)/E496*100</f>
        <v>-36.395759717314483</v>
      </c>
      <c r="G496" s="108">
        <v>8</v>
      </c>
      <c r="H496" s="108">
        <v>75.599999999999994</v>
      </c>
      <c r="I496" s="108">
        <v>0</v>
      </c>
      <c r="J496" s="108">
        <v>0</v>
      </c>
      <c r="K496" s="108">
        <v>0</v>
      </c>
      <c r="L496" s="108">
        <v>0</v>
      </c>
      <c r="M496" s="39"/>
      <c r="N496" s="123">
        <f>D496/D509*100</f>
        <v>2.7069860162636683E-2</v>
      </c>
    </row>
    <row r="497" spans="1:14">
      <c r="A497" s="259"/>
      <c r="B497" s="173" t="s">
        <v>23</v>
      </c>
      <c r="C497" s="108"/>
      <c r="D497" s="108"/>
      <c r="E497" s="108"/>
      <c r="F497" s="39"/>
      <c r="G497" s="108"/>
      <c r="H497" s="108"/>
      <c r="I497" s="108"/>
      <c r="J497" s="108"/>
      <c r="K497" s="108"/>
      <c r="L497" s="108"/>
      <c r="M497" s="39"/>
      <c r="N497" s="123"/>
    </row>
    <row r="498" spans="1:14">
      <c r="A498" s="259"/>
      <c r="B498" s="173" t="s">
        <v>24</v>
      </c>
      <c r="C498" s="108">
        <v>0</v>
      </c>
      <c r="D498" s="108">
        <v>0</v>
      </c>
      <c r="E498" s="108">
        <v>0.1037</v>
      </c>
      <c r="F498" s="39">
        <f>(D498-E498)/E498*100</f>
        <v>-100</v>
      </c>
      <c r="G498" s="108">
        <v>0</v>
      </c>
      <c r="H498" s="108">
        <v>0</v>
      </c>
      <c r="I498" s="108">
        <v>0</v>
      </c>
      <c r="J498" s="108">
        <v>0</v>
      </c>
      <c r="K498" s="108">
        <v>0</v>
      </c>
      <c r="L498" s="108">
        <v>0</v>
      </c>
      <c r="M498" s="39" t="e">
        <f>(K498-L498)/L498*100</f>
        <v>#DIV/0!</v>
      </c>
      <c r="N498" s="123">
        <f>D498/D511*100</f>
        <v>0</v>
      </c>
    </row>
    <row r="499" spans="1:14">
      <c r="A499" s="259"/>
      <c r="B499" s="173" t="s">
        <v>25</v>
      </c>
      <c r="C499" s="108">
        <v>0</v>
      </c>
      <c r="D499" s="108">
        <v>512.1</v>
      </c>
      <c r="E499" s="108">
        <v>603.88229999999999</v>
      </c>
      <c r="F499" s="39"/>
      <c r="G499" s="108">
        <v>16</v>
      </c>
      <c r="H499" s="108">
        <v>5121.0200000000004</v>
      </c>
      <c r="I499" s="108">
        <v>0</v>
      </c>
      <c r="J499" s="108">
        <v>0</v>
      </c>
      <c r="K499" s="108">
        <v>0</v>
      </c>
      <c r="L499" s="108">
        <v>0</v>
      </c>
      <c r="M499" s="39" t="e">
        <f>(K499-L499)/L499*100</f>
        <v>#DIV/0!</v>
      </c>
      <c r="N499" s="123">
        <f>D499/D512*100</f>
        <v>13.657148853929217</v>
      </c>
    </row>
    <row r="500" spans="1:14">
      <c r="A500" s="259"/>
      <c r="B500" s="173" t="s">
        <v>26</v>
      </c>
      <c r="C500" s="108">
        <v>0</v>
      </c>
      <c r="D500" s="108">
        <v>0.02</v>
      </c>
      <c r="E500" s="108">
        <v>0.1103</v>
      </c>
      <c r="F500" s="39">
        <f>(D500-E500)/E500*100</f>
        <v>-81.867633726201262</v>
      </c>
      <c r="G500" s="108">
        <v>2</v>
      </c>
      <c r="H500" s="108">
        <v>91.5</v>
      </c>
      <c r="I500" s="108">
        <v>0</v>
      </c>
      <c r="J500" s="108">
        <v>0</v>
      </c>
      <c r="K500" s="108">
        <v>0</v>
      </c>
      <c r="L500" s="108">
        <v>0</v>
      </c>
      <c r="M500" s="39" t="e">
        <f>(K500-L500)/L500*100</f>
        <v>#DIV/0!</v>
      </c>
      <c r="N500" s="123">
        <f>D500/D513*100</f>
        <v>1.8727410348031162E-3</v>
      </c>
    </row>
    <row r="501" spans="1:14">
      <c r="A501" s="259"/>
      <c r="B501" s="173" t="s">
        <v>27</v>
      </c>
      <c r="C501" s="28"/>
      <c r="D501" s="28"/>
      <c r="E501" s="28"/>
      <c r="F501" s="39"/>
      <c r="G501" s="28"/>
      <c r="H501" s="28"/>
      <c r="I501" s="28"/>
      <c r="J501" s="28"/>
      <c r="K501" s="28"/>
      <c r="L501" s="28"/>
      <c r="M501" s="39"/>
      <c r="N501" s="123"/>
    </row>
    <row r="502" spans="1:14">
      <c r="A502" s="259"/>
      <c r="B502" s="18" t="s">
        <v>28</v>
      </c>
      <c r="C502" s="50"/>
      <c r="D502" s="50"/>
      <c r="E502" s="109"/>
      <c r="F502" s="39"/>
      <c r="G502" s="50"/>
      <c r="H502" s="50"/>
      <c r="I502" s="50"/>
      <c r="J502" s="50"/>
      <c r="K502" s="50"/>
      <c r="L502" s="109"/>
      <c r="M502" s="39"/>
      <c r="N502" s="123"/>
    </row>
    <row r="503" spans="1:14">
      <c r="A503" s="259"/>
      <c r="B503" s="18" t="s">
        <v>29</v>
      </c>
      <c r="C503" s="42"/>
      <c r="D503" s="42"/>
      <c r="E503" s="42"/>
      <c r="F503" s="39"/>
      <c r="G503" s="50"/>
      <c r="H503" s="50"/>
      <c r="I503" s="50"/>
      <c r="J503" s="50"/>
      <c r="K503" s="50"/>
      <c r="L503" s="109"/>
      <c r="M503" s="39"/>
      <c r="N503" s="123"/>
    </row>
    <row r="504" spans="1:14">
      <c r="A504" s="259"/>
      <c r="B504" s="18" t="s">
        <v>30</v>
      </c>
      <c r="C504" s="42"/>
      <c r="D504" s="42"/>
      <c r="E504" s="42"/>
      <c r="F504" s="39"/>
      <c r="G504" s="42"/>
      <c r="H504" s="42"/>
      <c r="I504" s="42"/>
      <c r="J504" s="42"/>
      <c r="K504" s="42"/>
      <c r="L504" s="42"/>
      <c r="M504" s="39"/>
      <c r="N504" s="123"/>
    </row>
    <row r="505" spans="1:14" ht="14.25" thickBot="1">
      <c r="A505" s="223"/>
      <c r="B505" s="19" t="s">
        <v>31</v>
      </c>
      <c r="C505" s="20">
        <f t="shared" ref="C505:L505" si="118">C493+C495+C496+C497+C498+C499+C500+C501</f>
        <v>1.22</v>
      </c>
      <c r="D505" s="20">
        <f t="shared" si="118"/>
        <v>516.91999999999996</v>
      </c>
      <c r="E505" s="20">
        <f t="shared" si="118"/>
        <v>608.37620000000004</v>
      </c>
      <c r="F505" s="20">
        <f t="shared" ref="F505:F518" si="119">(D505-E505)/E505*100</f>
        <v>-15.032836590254528</v>
      </c>
      <c r="G505" s="20">
        <f t="shared" si="118"/>
        <v>66</v>
      </c>
      <c r="H505" s="20">
        <f t="shared" si="118"/>
        <v>7885.1</v>
      </c>
      <c r="I505" s="20">
        <f t="shared" si="118"/>
        <v>1</v>
      </c>
      <c r="J505" s="20">
        <f t="shared" si="118"/>
        <v>0</v>
      </c>
      <c r="K505" s="20">
        <f t="shared" si="118"/>
        <v>0.17</v>
      </c>
      <c r="L505" s="20">
        <f t="shared" si="118"/>
        <v>0.10390000000000001</v>
      </c>
      <c r="M505" s="20">
        <f t="shared" ref="M505:M518" si="120">(K505-L505)/L505*100</f>
        <v>63.618864292589031</v>
      </c>
      <c r="N505" s="124">
        <f>D505/D518*100</f>
        <v>4.8411148322275519</v>
      </c>
    </row>
    <row r="506" spans="1:14" ht="15" thickTop="1" thickBot="1">
      <c r="A506" s="244" t="s">
        <v>49</v>
      </c>
      <c r="B506" s="173" t="s">
        <v>19</v>
      </c>
      <c r="C506" s="39">
        <f>C402+C415+C428+C441+C454+C467+C480+C493</f>
        <v>583.61914000000024</v>
      </c>
      <c r="D506" s="39">
        <f>D402+D415+D428+D441+D454+D467+D480+D493</f>
        <v>4617.1123049999997</v>
      </c>
      <c r="E506" s="39">
        <f>E402+E415+E428+E441+E454+E467+E480+E493</f>
        <v>5377.1272200000003</v>
      </c>
      <c r="F506" s="40">
        <f t="shared" si="119"/>
        <v>-14.134218587448647</v>
      </c>
      <c r="G506" s="39">
        <f t="shared" ref="G506:L506" si="121">G402+G415+G428+G441+G454+G467+G480+G493</f>
        <v>35998</v>
      </c>
      <c r="H506" s="39">
        <f t="shared" si="121"/>
        <v>3415460.8444849988</v>
      </c>
      <c r="I506" s="39">
        <f t="shared" si="121"/>
        <v>3729</v>
      </c>
      <c r="J506" s="39">
        <f t="shared" si="121"/>
        <v>503.88257000000004</v>
      </c>
      <c r="K506" s="39">
        <f t="shared" si="121"/>
        <v>2515.4764510000005</v>
      </c>
      <c r="L506" s="39">
        <f t="shared" si="121"/>
        <v>1902.0941129999999</v>
      </c>
      <c r="M506" s="40">
        <f t="shared" si="120"/>
        <v>32.247738627010861</v>
      </c>
      <c r="N506" s="123">
        <f>D506/D518*100</f>
        <v>43.240677206909858</v>
      </c>
    </row>
    <row r="507" spans="1:14" ht="14.25" thickBot="1">
      <c r="A507" s="244"/>
      <c r="B507" s="173" t="s">
        <v>20</v>
      </c>
      <c r="C507" s="39">
        <f t="shared" ref="C507:C517" si="122">C403+C416+C429+C442+C455+C468+C481+C494</f>
        <v>160.10442399999999</v>
      </c>
      <c r="D507" s="39">
        <f t="shared" ref="D507:D517" si="123">D403+D416+D429+D442+D455+D468+D481+D494</f>
        <v>1235.0683940000001</v>
      </c>
      <c r="E507" s="39">
        <f t="shared" ref="E507:E517" si="124">E403+E416+E429+E442+E455+E468+E481+E494</f>
        <v>1373.0886619999999</v>
      </c>
      <c r="F507" s="39">
        <f t="shared" si="119"/>
        <v>-10.051810332405161</v>
      </c>
      <c r="G507" s="39">
        <f t="shared" ref="G507:G517" si="125">G403+G416+G429+G442+G455+G468+G481+G494</f>
        <v>14956</v>
      </c>
      <c r="H507" s="39">
        <f t="shared" ref="H507:H517" si="126">H403+H416+H429+H442+H455+H468+H481+H494</f>
        <v>299131.19999999995</v>
      </c>
      <c r="I507" s="39">
        <f t="shared" ref="I507:I517" si="127">I403+I416+I429+I442+I455+I468+I481+I494</f>
        <v>1664</v>
      </c>
      <c r="J507" s="39">
        <f t="shared" ref="J507:J517" si="128">J403+J416+J429+J442+J455+J468+J481+J494</f>
        <v>108.25445400000001</v>
      </c>
      <c r="K507" s="39">
        <f t="shared" ref="K507:K517" si="129">K403+K416+K429+K442+K455+K468+K481+K494</f>
        <v>851.19230600000003</v>
      </c>
      <c r="L507" s="39">
        <f t="shared" ref="L507:L517" si="130">L403+L416+L429+L442+L455+L468+L481+L494</f>
        <v>717.70005999999978</v>
      </c>
      <c r="M507" s="39">
        <f t="shared" si="120"/>
        <v>18.600004854395621</v>
      </c>
      <c r="N507" s="123">
        <f>D507/D518*100</f>
        <v>11.566795482877163</v>
      </c>
    </row>
    <row r="508" spans="1:14" ht="14.25" thickBot="1">
      <c r="A508" s="244"/>
      <c r="B508" s="173" t="s">
        <v>21</v>
      </c>
      <c r="C508" s="39">
        <f t="shared" si="122"/>
        <v>43.042983000000007</v>
      </c>
      <c r="D508" s="39">
        <f t="shared" si="123"/>
        <v>549.215868</v>
      </c>
      <c r="E508" s="39">
        <f t="shared" si="124"/>
        <v>166.11576400000001</v>
      </c>
      <c r="F508" s="39">
        <f t="shared" si="119"/>
        <v>230.62236525607526</v>
      </c>
      <c r="G508" s="39">
        <f t="shared" si="125"/>
        <v>552</v>
      </c>
      <c r="H508" s="39">
        <f t="shared" si="126"/>
        <v>244010.47001199998</v>
      </c>
      <c r="I508" s="39">
        <f t="shared" si="127"/>
        <v>31</v>
      </c>
      <c r="J508" s="39">
        <f t="shared" si="128"/>
        <v>2.9299999999999997</v>
      </c>
      <c r="K508" s="39">
        <f t="shared" si="129"/>
        <v>425.76099199999999</v>
      </c>
      <c r="L508" s="39">
        <f t="shared" si="130"/>
        <v>50.364900000000006</v>
      </c>
      <c r="M508" s="39">
        <f t="shared" si="120"/>
        <v>745.3526007199456</v>
      </c>
      <c r="N508" s="123">
        <f>D508/D518*100</f>
        <v>5.1435755719831491</v>
      </c>
    </row>
    <row r="509" spans="1:14" ht="14.25" thickBot="1">
      <c r="A509" s="244"/>
      <c r="B509" s="173" t="s">
        <v>22</v>
      </c>
      <c r="C509" s="39">
        <f t="shared" si="122"/>
        <v>86.654955000000001</v>
      </c>
      <c r="D509" s="39">
        <f t="shared" si="123"/>
        <v>332.47308799999996</v>
      </c>
      <c r="E509" s="39">
        <f t="shared" si="124"/>
        <v>285.49525100000005</v>
      </c>
      <c r="F509" s="39">
        <f t="shared" si="119"/>
        <v>16.454857597613735</v>
      </c>
      <c r="G509" s="39">
        <f t="shared" si="125"/>
        <v>19260</v>
      </c>
      <c r="H509" s="39">
        <f t="shared" si="126"/>
        <v>1117647.5476000002</v>
      </c>
      <c r="I509" s="39">
        <f t="shared" si="127"/>
        <v>1145</v>
      </c>
      <c r="J509" s="39">
        <f t="shared" si="128"/>
        <v>11.890443000000001</v>
      </c>
      <c r="K509" s="39">
        <f t="shared" si="129"/>
        <v>173.60498899999999</v>
      </c>
      <c r="L509" s="39">
        <f t="shared" si="130"/>
        <v>150.94970000000001</v>
      </c>
      <c r="M509" s="39">
        <f t="shared" si="120"/>
        <v>15.008502169928114</v>
      </c>
      <c r="N509" s="123">
        <f>D509/D518*100</f>
        <v>3.1137127556165289</v>
      </c>
    </row>
    <row r="510" spans="1:14" ht="14.25" thickBot="1">
      <c r="A510" s="244"/>
      <c r="B510" s="173" t="s">
        <v>23</v>
      </c>
      <c r="C510" s="39">
        <f t="shared" si="122"/>
        <v>1.7</v>
      </c>
      <c r="D510" s="39">
        <f t="shared" si="123"/>
        <v>10.678115999999999</v>
      </c>
      <c r="E510" s="39">
        <f t="shared" si="124"/>
        <v>9.2602159999999998</v>
      </c>
      <c r="F510" s="39">
        <f t="shared" si="119"/>
        <v>15.311737868749493</v>
      </c>
      <c r="G510" s="39">
        <f t="shared" si="125"/>
        <v>290</v>
      </c>
      <c r="H510" s="39">
        <f t="shared" si="126"/>
        <v>2916.64</v>
      </c>
      <c r="I510" s="39">
        <f t="shared" si="127"/>
        <v>2</v>
      </c>
      <c r="J510" s="39">
        <f t="shared" si="128"/>
        <v>0</v>
      </c>
      <c r="K510" s="39">
        <f t="shared" si="129"/>
        <v>0</v>
      </c>
      <c r="L510" s="39">
        <f t="shared" si="130"/>
        <v>7.19</v>
      </c>
      <c r="M510" s="39">
        <f t="shared" si="120"/>
        <v>-100</v>
      </c>
      <c r="N510" s="123">
        <f>D510/D518*100</f>
        <v>0.10000384149935451</v>
      </c>
    </row>
    <row r="511" spans="1:14" ht="14.25" thickBot="1">
      <c r="A511" s="244"/>
      <c r="B511" s="173" t="s">
        <v>24</v>
      </c>
      <c r="C511" s="39">
        <f t="shared" si="122"/>
        <v>46.806865000000002</v>
      </c>
      <c r="D511" s="39">
        <f t="shared" si="123"/>
        <v>307.03603100000004</v>
      </c>
      <c r="E511" s="39">
        <f t="shared" si="124"/>
        <v>312.53921000000003</v>
      </c>
      <c r="F511" s="39">
        <f t="shared" si="119"/>
        <v>-1.760796349360449</v>
      </c>
      <c r="G511" s="39">
        <f t="shared" si="125"/>
        <v>541</v>
      </c>
      <c r="H511" s="39">
        <f t="shared" si="126"/>
        <v>422191.10379999998</v>
      </c>
      <c r="I511" s="39">
        <f t="shared" si="127"/>
        <v>96</v>
      </c>
      <c r="J511" s="39">
        <f t="shared" si="128"/>
        <v>47.381286999999993</v>
      </c>
      <c r="K511" s="39">
        <f t="shared" si="129"/>
        <v>237.28448600000002</v>
      </c>
      <c r="L511" s="39">
        <f t="shared" si="130"/>
        <v>71.823700000000002</v>
      </c>
      <c r="M511" s="39">
        <f t="shared" si="120"/>
        <v>230.37073556500155</v>
      </c>
      <c r="N511" s="123">
        <f>D511/D518*100</f>
        <v>2.8754868910128817</v>
      </c>
    </row>
    <row r="512" spans="1:14" ht="14.25" thickBot="1">
      <c r="A512" s="244"/>
      <c r="B512" s="173" t="s">
        <v>25</v>
      </c>
      <c r="C512" s="39">
        <f t="shared" si="122"/>
        <v>217.06002799999999</v>
      </c>
      <c r="D512" s="39">
        <f t="shared" si="123"/>
        <v>3749.6845460000004</v>
      </c>
      <c r="E512" s="39">
        <f t="shared" si="124"/>
        <v>3461.2003999999997</v>
      </c>
      <c r="F512" s="39">
        <f t="shared" si="119"/>
        <v>8.3348004351322942</v>
      </c>
      <c r="G512" s="39">
        <f t="shared" si="125"/>
        <v>1164</v>
      </c>
      <c r="H512" s="39">
        <f t="shared" si="126"/>
        <v>253680.28331900001</v>
      </c>
      <c r="I512" s="39">
        <f t="shared" si="127"/>
        <v>1139</v>
      </c>
      <c r="J512" s="39">
        <f t="shared" si="128"/>
        <v>337.66999999999996</v>
      </c>
      <c r="K512" s="39">
        <f t="shared" si="129"/>
        <v>834.16499999999996</v>
      </c>
      <c r="L512" s="39">
        <f t="shared" si="130"/>
        <v>298.6207</v>
      </c>
      <c r="M512" s="39">
        <f t="shared" si="120"/>
        <v>179.33930902981609</v>
      </c>
      <c r="N512" s="123">
        <f>D512/D518*100</f>
        <v>35.116949376721813</v>
      </c>
    </row>
    <row r="513" spans="1:14" ht="14.25" thickBot="1">
      <c r="A513" s="244"/>
      <c r="B513" s="173" t="s">
        <v>26</v>
      </c>
      <c r="C513" s="39">
        <f t="shared" si="122"/>
        <v>403.58322500000008</v>
      </c>
      <c r="D513" s="39">
        <f t="shared" si="123"/>
        <v>1067.953317</v>
      </c>
      <c r="E513" s="39">
        <f t="shared" si="124"/>
        <v>501.4367630000001</v>
      </c>
      <c r="F513" s="39">
        <f t="shared" si="119"/>
        <v>112.97866367249179</v>
      </c>
      <c r="G513" s="39">
        <f t="shared" si="125"/>
        <v>32155</v>
      </c>
      <c r="H513" s="39">
        <f t="shared" si="126"/>
        <v>7826958.0499999998</v>
      </c>
      <c r="I513" s="39">
        <f t="shared" si="127"/>
        <v>213</v>
      </c>
      <c r="J513" s="39">
        <f t="shared" si="128"/>
        <v>14.181401999999999</v>
      </c>
      <c r="K513" s="39">
        <f t="shared" si="129"/>
        <v>146.80275499999999</v>
      </c>
      <c r="L513" s="39">
        <f t="shared" si="130"/>
        <v>159.63645499999998</v>
      </c>
      <c r="M513" s="39">
        <f t="shared" si="120"/>
        <v>-8.039329111887378</v>
      </c>
      <c r="N513" s="123">
        <f>D513/D518*100</f>
        <v>10.001711373240179</v>
      </c>
    </row>
    <row r="514" spans="1:14" ht="14.25" thickBot="1">
      <c r="A514" s="244"/>
      <c r="B514" s="173" t="s">
        <v>27</v>
      </c>
      <c r="C514" s="39">
        <f t="shared" si="122"/>
        <v>8.01</v>
      </c>
      <c r="D514" s="39">
        <f t="shared" si="123"/>
        <v>43.552545000000002</v>
      </c>
      <c r="E514" s="39">
        <f t="shared" si="124"/>
        <v>9.7554119999999998</v>
      </c>
      <c r="F514" s="39">
        <f t="shared" si="119"/>
        <v>346.44495793719432</v>
      </c>
      <c r="G514" s="39">
        <f t="shared" si="125"/>
        <v>36</v>
      </c>
      <c r="H514" s="39">
        <f t="shared" si="126"/>
        <v>14261.259999999998</v>
      </c>
      <c r="I514" s="39">
        <f t="shared" si="127"/>
        <v>0</v>
      </c>
      <c r="J514" s="39">
        <f t="shared" si="128"/>
        <v>0</v>
      </c>
      <c r="K514" s="39">
        <f t="shared" si="129"/>
        <v>0</v>
      </c>
      <c r="L514" s="39">
        <f t="shared" si="130"/>
        <v>0.06</v>
      </c>
      <c r="M514" s="39">
        <f t="shared" si="120"/>
        <v>-100</v>
      </c>
      <c r="N514" s="123">
        <f>D514/D518*100</f>
        <v>0.40788298301624615</v>
      </c>
    </row>
    <row r="515" spans="1:14" ht="14.25" thickBot="1">
      <c r="A515" s="244"/>
      <c r="B515" s="18" t="s">
        <v>28</v>
      </c>
      <c r="C515" s="39">
        <f t="shared" si="122"/>
        <v>0</v>
      </c>
      <c r="D515" s="39">
        <f t="shared" si="123"/>
        <v>0</v>
      </c>
      <c r="E515" s="39">
        <f t="shared" si="124"/>
        <v>0</v>
      </c>
      <c r="F515" s="39" t="e">
        <f t="shared" si="119"/>
        <v>#DIV/0!</v>
      </c>
      <c r="G515" s="39">
        <f t="shared" si="125"/>
        <v>0</v>
      </c>
      <c r="H515" s="39">
        <f t="shared" si="126"/>
        <v>0</v>
      </c>
      <c r="I515" s="39">
        <f t="shared" si="127"/>
        <v>0</v>
      </c>
      <c r="J515" s="39">
        <f t="shared" si="128"/>
        <v>0</v>
      </c>
      <c r="K515" s="39">
        <f t="shared" si="129"/>
        <v>0</v>
      </c>
      <c r="L515" s="39">
        <f t="shared" si="130"/>
        <v>0</v>
      </c>
      <c r="M515" s="39" t="e">
        <f t="shared" si="120"/>
        <v>#DIV/0!</v>
      </c>
      <c r="N515" s="123">
        <f>D515/D518*100</f>
        <v>0</v>
      </c>
    </row>
    <row r="516" spans="1:14" ht="14.25" thickBot="1">
      <c r="A516" s="244"/>
      <c r="B516" s="18" t="s">
        <v>29</v>
      </c>
      <c r="C516" s="39">
        <f t="shared" si="122"/>
        <v>4.9800000000000004</v>
      </c>
      <c r="D516" s="39">
        <f t="shared" si="123"/>
        <v>28.35</v>
      </c>
      <c r="E516" s="39">
        <f t="shared" si="124"/>
        <v>6.13</v>
      </c>
      <c r="F516" s="39">
        <f t="shared" si="119"/>
        <v>362.47960848287113</v>
      </c>
      <c r="G516" s="39">
        <f t="shared" si="125"/>
        <v>7</v>
      </c>
      <c r="H516" s="39">
        <f t="shared" si="126"/>
        <v>10710.38</v>
      </c>
      <c r="I516" s="39">
        <f t="shared" si="127"/>
        <v>0</v>
      </c>
      <c r="J516" s="39">
        <f t="shared" si="128"/>
        <v>0</v>
      </c>
      <c r="K516" s="39">
        <f t="shared" si="129"/>
        <v>0</v>
      </c>
      <c r="L516" s="39">
        <f t="shared" si="130"/>
        <v>0</v>
      </c>
      <c r="M516" s="39" t="e">
        <f t="shared" si="120"/>
        <v>#DIV/0!</v>
      </c>
      <c r="N516" s="123">
        <f>D516/D518*100</f>
        <v>0.26550647197564636</v>
      </c>
    </row>
    <row r="517" spans="1:14" ht="14.25" thickBot="1">
      <c r="A517" s="244"/>
      <c r="B517" s="18" t="s">
        <v>30</v>
      </c>
      <c r="C517" s="39">
        <f t="shared" si="122"/>
        <v>3.03</v>
      </c>
      <c r="D517" s="39">
        <f t="shared" si="123"/>
        <v>14.04</v>
      </c>
      <c r="E517" s="39">
        <f t="shared" si="124"/>
        <v>1.78</v>
      </c>
      <c r="F517" s="39">
        <f t="shared" si="119"/>
        <v>688.76404494382029</v>
      </c>
      <c r="G517" s="39">
        <f t="shared" si="125"/>
        <v>19</v>
      </c>
      <c r="H517" s="39">
        <f t="shared" si="126"/>
        <v>2708.58</v>
      </c>
      <c r="I517" s="39">
        <f t="shared" si="127"/>
        <v>0</v>
      </c>
      <c r="J517" s="39">
        <f t="shared" si="128"/>
        <v>0</v>
      </c>
      <c r="K517" s="39">
        <f t="shared" si="129"/>
        <v>0</v>
      </c>
      <c r="L517" s="39">
        <f t="shared" si="130"/>
        <v>0</v>
      </c>
      <c r="M517" s="39" t="e">
        <f t="shared" si="120"/>
        <v>#DIV/0!</v>
      </c>
      <c r="N517" s="123">
        <f>D517/D518*100</f>
        <v>0.13148891945460581</v>
      </c>
    </row>
    <row r="518" spans="1:14" ht="14.25" thickBot="1">
      <c r="A518" s="258"/>
      <c r="B518" s="43" t="s">
        <v>31</v>
      </c>
      <c r="C518" s="44">
        <f t="shared" ref="C518:L518" si="131">C506+C508+C509+C510+C511+C512+C513+C514</f>
        <v>1390.4771960000005</v>
      </c>
      <c r="D518" s="44">
        <f t="shared" si="131"/>
        <v>10677.705816</v>
      </c>
      <c r="E518" s="44">
        <f t="shared" si="131"/>
        <v>10122.930236</v>
      </c>
      <c r="F518" s="44">
        <f t="shared" si="119"/>
        <v>5.4803852942407998</v>
      </c>
      <c r="G518" s="44">
        <f t="shared" si="131"/>
        <v>89996</v>
      </c>
      <c r="H518" s="44">
        <f t="shared" si="131"/>
        <v>13297126.199215999</v>
      </c>
      <c r="I518" s="44">
        <f t="shared" si="131"/>
        <v>6355</v>
      </c>
      <c r="J518" s="44">
        <f t="shared" si="131"/>
        <v>917.93570200000011</v>
      </c>
      <c r="K518" s="44">
        <f t="shared" si="131"/>
        <v>4333.0946730000005</v>
      </c>
      <c r="L518" s="44">
        <f t="shared" si="131"/>
        <v>2640.7395679999995</v>
      </c>
      <c r="M518" s="44">
        <f t="shared" si="120"/>
        <v>64.086406910687117</v>
      </c>
      <c r="N518" s="129">
        <f>D518/D518*100</f>
        <v>100</v>
      </c>
    </row>
    <row r="522" spans="1:14">
      <c r="A522" s="206" t="s">
        <v>110</v>
      </c>
      <c r="B522" s="206"/>
      <c r="C522" s="206"/>
      <c r="D522" s="206"/>
      <c r="E522" s="206"/>
      <c r="F522" s="206"/>
      <c r="G522" s="206"/>
      <c r="H522" s="206"/>
      <c r="I522" s="206"/>
      <c r="J522" s="206"/>
      <c r="K522" s="206"/>
      <c r="L522" s="206"/>
      <c r="M522" s="206"/>
      <c r="N522" s="206"/>
    </row>
    <row r="523" spans="1:14">
      <c r="A523" s="206"/>
      <c r="B523" s="206"/>
      <c r="C523" s="206"/>
      <c r="D523" s="206"/>
      <c r="E523" s="206"/>
      <c r="F523" s="206"/>
      <c r="G523" s="206"/>
      <c r="H523" s="206"/>
      <c r="I523" s="206"/>
      <c r="J523" s="206"/>
      <c r="K523" s="206"/>
      <c r="L523" s="206"/>
      <c r="M523" s="206"/>
      <c r="N523" s="206"/>
    </row>
    <row r="524" spans="1:14" ht="14.25" thickBot="1">
      <c r="A524" s="253" t="str">
        <f>A3</f>
        <v>财字3号表                                             （2021年1-7月）                                           单位：万元</v>
      </c>
      <c r="B524" s="253"/>
      <c r="C524" s="253"/>
      <c r="D524" s="253"/>
      <c r="E524" s="253"/>
      <c r="F524" s="253"/>
      <c r="G524" s="253"/>
      <c r="H524" s="253"/>
      <c r="I524" s="253"/>
      <c r="J524" s="253"/>
      <c r="K524" s="253"/>
      <c r="L524" s="253"/>
      <c r="M524" s="253"/>
      <c r="N524" s="253"/>
    </row>
    <row r="525" spans="1:14" ht="14.25" thickBot="1">
      <c r="A525" s="210" t="s">
        <v>68</v>
      </c>
      <c r="B525" s="45" t="s">
        <v>3</v>
      </c>
      <c r="C525" s="216" t="s">
        <v>4</v>
      </c>
      <c r="D525" s="216"/>
      <c r="E525" s="216"/>
      <c r="F525" s="247"/>
      <c r="G525" s="208" t="s">
        <v>5</v>
      </c>
      <c r="H525" s="247"/>
      <c r="I525" s="208" t="s">
        <v>6</v>
      </c>
      <c r="J525" s="217"/>
      <c r="K525" s="217"/>
      <c r="L525" s="217"/>
      <c r="M525" s="217"/>
      <c r="N525" s="263" t="s">
        <v>7</v>
      </c>
    </row>
    <row r="526" spans="1:14" ht="14.25" thickBot="1">
      <c r="A526" s="210"/>
      <c r="B526" s="30" t="s">
        <v>8</v>
      </c>
      <c r="C526" s="260" t="s">
        <v>9</v>
      </c>
      <c r="D526" s="218" t="s">
        <v>10</v>
      </c>
      <c r="E526" s="218" t="s">
        <v>11</v>
      </c>
      <c r="F526" s="173" t="s">
        <v>12</v>
      </c>
      <c r="G526" s="218" t="s">
        <v>13</v>
      </c>
      <c r="H526" s="218" t="s">
        <v>14</v>
      </c>
      <c r="I526" s="173" t="s">
        <v>13</v>
      </c>
      <c r="J526" s="248" t="s">
        <v>15</v>
      </c>
      <c r="K526" s="249"/>
      <c r="L526" s="250"/>
      <c r="M526" s="110" t="s">
        <v>12</v>
      </c>
      <c r="N526" s="264"/>
    </row>
    <row r="527" spans="1:14" ht="14.25" thickBot="1">
      <c r="A527" s="210"/>
      <c r="B527" s="46" t="s">
        <v>16</v>
      </c>
      <c r="C527" s="261"/>
      <c r="D527" s="251"/>
      <c r="E527" s="251"/>
      <c r="F527" s="176" t="s">
        <v>17</v>
      </c>
      <c r="G527" s="251"/>
      <c r="H527" s="251"/>
      <c r="I527" s="30" t="s">
        <v>18</v>
      </c>
      <c r="J527" s="174" t="s">
        <v>9</v>
      </c>
      <c r="K527" s="31" t="s">
        <v>10</v>
      </c>
      <c r="L527" s="174" t="s">
        <v>11</v>
      </c>
      <c r="M527" s="173" t="s">
        <v>17</v>
      </c>
      <c r="N527" s="130" t="s">
        <v>17</v>
      </c>
    </row>
    <row r="528" spans="1:14" ht="14.25" thickBot="1">
      <c r="A528" s="210"/>
      <c r="B528" s="173" t="s">
        <v>19</v>
      </c>
      <c r="C528" s="39">
        <f t="shared" ref="C528:L528" si="132">C202</f>
        <v>1591.3798869999998</v>
      </c>
      <c r="D528" s="39">
        <f t="shared" si="132"/>
        <v>12639.290642</v>
      </c>
      <c r="E528" s="39">
        <f t="shared" si="132"/>
        <v>15444.316362</v>
      </c>
      <c r="F528" s="39">
        <f t="shared" ref="F528:F559" si="133">(D528-E528)/E528*100</f>
        <v>-18.162187656953407</v>
      </c>
      <c r="G528" s="39">
        <f t="shared" si="132"/>
        <v>87981</v>
      </c>
      <c r="H528" s="39">
        <f t="shared" si="132"/>
        <v>7718228.9136109967</v>
      </c>
      <c r="I528" s="39">
        <f t="shared" si="132"/>
        <v>12143</v>
      </c>
      <c r="J528" s="39">
        <f t="shared" si="132"/>
        <v>699.11081499999977</v>
      </c>
      <c r="K528" s="39">
        <f t="shared" si="132"/>
        <v>8987.0322070000002</v>
      </c>
      <c r="L528" s="39">
        <f t="shared" si="132"/>
        <v>7959.7903539999988</v>
      </c>
      <c r="M528" s="39">
        <f t="shared" ref="M528:M579" si="134">(K528-L528)/L528*100</f>
        <v>12.905388299376327</v>
      </c>
      <c r="N528" s="123">
        <f t="shared" ref="N528:N540" si="135">N202</f>
        <v>55.121569702168486</v>
      </c>
    </row>
    <row r="529" spans="1:14" ht="14.25" thickBot="1">
      <c r="A529" s="210"/>
      <c r="B529" s="173" t="s">
        <v>20</v>
      </c>
      <c r="C529" s="39">
        <f t="shared" ref="C529:L529" si="136">C203</f>
        <v>325.84057399999989</v>
      </c>
      <c r="D529" s="39">
        <f t="shared" si="136"/>
        <v>2793.8225659999998</v>
      </c>
      <c r="E529" s="39">
        <f t="shared" si="136"/>
        <v>3423.2491859999991</v>
      </c>
      <c r="F529" s="39">
        <f t="shared" si="133"/>
        <v>-18.38681865679408</v>
      </c>
      <c r="G529" s="39">
        <f t="shared" si="136"/>
        <v>38585</v>
      </c>
      <c r="H529" s="39">
        <f t="shared" si="136"/>
        <v>773753.6</v>
      </c>
      <c r="I529" s="39">
        <f t="shared" si="136"/>
        <v>5309</v>
      </c>
      <c r="J529" s="39">
        <f t="shared" si="136"/>
        <v>255.69985700000012</v>
      </c>
      <c r="K529" s="39">
        <f t="shared" si="136"/>
        <v>3000.4368529999992</v>
      </c>
      <c r="L529" s="39">
        <f t="shared" si="136"/>
        <v>2758.5821400000004</v>
      </c>
      <c r="M529" s="39">
        <f t="shared" si="134"/>
        <v>8.7673558634726305</v>
      </c>
      <c r="N529" s="123">
        <f t="shared" si="135"/>
        <v>12.184219009532308</v>
      </c>
    </row>
    <row r="530" spans="1:14" ht="14.25" thickBot="1">
      <c r="A530" s="210"/>
      <c r="B530" s="173" t="s">
        <v>21</v>
      </c>
      <c r="C530" s="39">
        <f t="shared" ref="C530:L530" si="137">C204</f>
        <v>85.565767999999991</v>
      </c>
      <c r="D530" s="39">
        <f t="shared" si="137"/>
        <v>718.1880339999999</v>
      </c>
      <c r="E530" s="39">
        <f t="shared" si="137"/>
        <v>753.97941899999989</v>
      </c>
      <c r="F530" s="39">
        <f t="shared" si="133"/>
        <v>-4.7469976100236222</v>
      </c>
      <c r="G530" s="39">
        <f t="shared" si="137"/>
        <v>1219</v>
      </c>
      <c r="H530" s="39">
        <f t="shared" si="137"/>
        <v>928110.52065400023</v>
      </c>
      <c r="I530" s="39">
        <f t="shared" si="137"/>
        <v>96</v>
      </c>
      <c r="J530" s="39">
        <f t="shared" si="137"/>
        <v>3.6773000000000007</v>
      </c>
      <c r="K530" s="39">
        <f t="shared" si="137"/>
        <v>1384.3687870000001</v>
      </c>
      <c r="L530" s="39">
        <f t="shared" si="137"/>
        <v>965.23959200000002</v>
      </c>
      <c r="M530" s="39">
        <f t="shared" si="134"/>
        <v>43.422296233368769</v>
      </c>
      <c r="N530" s="123">
        <f t="shared" si="135"/>
        <v>3.1321102502260461</v>
      </c>
    </row>
    <row r="531" spans="1:14" ht="14.25" thickBot="1">
      <c r="A531" s="210"/>
      <c r="B531" s="173" t="s">
        <v>22</v>
      </c>
      <c r="C531" s="39">
        <f t="shared" ref="C531:L531" si="138">C205</f>
        <v>21.670446000000002</v>
      </c>
      <c r="D531" s="39">
        <f t="shared" si="138"/>
        <v>204.56176499999998</v>
      </c>
      <c r="E531" s="39">
        <f t="shared" si="138"/>
        <v>148.45659799999996</v>
      </c>
      <c r="F531" s="39">
        <f t="shared" si="133"/>
        <v>37.792302771211311</v>
      </c>
      <c r="G531" s="39">
        <f t="shared" si="138"/>
        <v>12038</v>
      </c>
      <c r="H531" s="39">
        <f t="shared" si="138"/>
        <v>509342.78500000003</v>
      </c>
      <c r="I531" s="39">
        <f t="shared" si="138"/>
        <v>480</v>
      </c>
      <c r="J531" s="39">
        <f t="shared" si="138"/>
        <v>3.6844080000000003</v>
      </c>
      <c r="K531" s="39">
        <f t="shared" si="138"/>
        <v>37.118508000000006</v>
      </c>
      <c r="L531" s="39">
        <f t="shared" si="138"/>
        <v>58.225000000000001</v>
      </c>
      <c r="M531" s="39">
        <f t="shared" si="134"/>
        <v>-36.24987891799055</v>
      </c>
      <c r="N531" s="123">
        <f t="shared" si="135"/>
        <v>0.89212012819588649</v>
      </c>
    </row>
    <row r="532" spans="1:14" ht="14.25" thickBot="1">
      <c r="A532" s="210"/>
      <c r="B532" s="173" t="s">
        <v>23</v>
      </c>
      <c r="C532" s="39">
        <f t="shared" ref="C532:L532" si="139">C206</f>
        <v>6.815849</v>
      </c>
      <c r="D532" s="39">
        <f t="shared" si="139"/>
        <v>61.787452999999999</v>
      </c>
      <c r="E532" s="39">
        <f t="shared" si="139"/>
        <v>43.464971000000006</v>
      </c>
      <c r="F532" s="39">
        <f t="shared" si="133"/>
        <v>42.154593868243907</v>
      </c>
      <c r="G532" s="39">
        <f t="shared" si="139"/>
        <v>1195</v>
      </c>
      <c r="H532" s="39">
        <f t="shared" si="139"/>
        <v>239870.13345000002</v>
      </c>
      <c r="I532" s="39">
        <f t="shared" si="139"/>
        <v>8</v>
      </c>
      <c r="J532" s="39">
        <f t="shared" si="139"/>
        <v>3.59</v>
      </c>
      <c r="K532" s="39">
        <f t="shared" si="139"/>
        <v>24.89</v>
      </c>
      <c r="L532" s="39">
        <f t="shared" si="139"/>
        <v>1.3599999999999999</v>
      </c>
      <c r="M532" s="39">
        <f t="shared" si="134"/>
        <v>1730.1470588235297</v>
      </c>
      <c r="N532" s="123">
        <f t="shared" si="135"/>
        <v>0.26946301764289782</v>
      </c>
    </row>
    <row r="533" spans="1:14" ht="14.25" thickBot="1">
      <c r="A533" s="210"/>
      <c r="B533" s="173" t="s">
        <v>24</v>
      </c>
      <c r="C533" s="39">
        <f t="shared" ref="C533:L533" si="140">C207</f>
        <v>206.21260799999999</v>
      </c>
      <c r="D533" s="39">
        <f t="shared" si="140"/>
        <v>2175.5086479999995</v>
      </c>
      <c r="E533" s="39">
        <f t="shared" si="140"/>
        <v>1869.1721639999998</v>
      </c>
      <c r="F533" s="39">
        <f t="shared" si="133"/>
        <v>16.388885406063629</v>
      </c>
      <c r="G533" s="39">
        <f t="shared" si="140"/>
        <v>3588</v>
      </c>
      <c r="H533" s="39">
        <f t="shared" si="140"/>
        <v>1403257.7061020001</v>
      </c>
      <c r="I533" s="39">
        <f t="shared" si="140"/>
        <v>364</v>
      </c>
      <c r="J533" s="39">
        <f t="shared" si="140"/>
        <v>48.834573999999996</v>
      </c>
      <c r="K533" s="39">
        <f t="shared" si="140"/>
        <v>895.36105700000007</v>
      </c>
      <c r="L533" s="39">
        <f t="shared" si="140"/>
        <v>463.46195600000004</v>
      </c>
      <c r="M533" s="39">
        <f t="shared" si="134"/>
        <v>93.1897635628155</v>
      </c>
      <c r="N533" s="123">
        <f t="shared" si="135"/>
        <v>9.4876726056065248</v>
      </c>
    </row>
    <row r="534" spans="1:14" ht="14.25" thickBot="1">
      <c r="A534" s="210"/>
      <c r="B534" s="173" t="s">
        <v>25</v>
      </c>
      <c r="C534" s="39">
        <f t="shared" ref="C534:L534" si="141">C208</f>
        <v>1853.3504</v>
      </c>
      <c r="D534" s="39">
        <f t="shared" si="141"/>
        <v>4778.2009200000002</v>
      </c>
      <c r="E534" s="39">
        <f t="shared" si="141"/>
        <v>7362.6945999999998</v>
      </c>
      <c r="F534" s="39">
        <f t="shared" si="133"/>
        <v>-35.102551720670306</v>
      </c>
      <c r="G534" s="39">
        <f t="shared" si="141"/>
        <v>2555</v>
      </c>
      <c r="H534" s="39">
        <f t="shared" si="141"/>
        <v>99883.281000000003</v>
      </c>
      <c r="I534" s="39">
        <f t="shared" si="141"/>
        <v>2467</v>
      </c>
      <c r="J534" s="39">
        <f t="shared" si="141"/>
        <v>458.07280000000003</v>
      </c>
      <c r="K534" s="39">
        <f t="shared" si="141"/>
        <v>1455.6676750000001</v>
      </c>
      <c r="L534" s="39">
        <f t="shared" si="141"/>
        <v>372.8895</v>
      </c>
      <c r="M534" s="39">
        <f t="shared" si="134"/>
        <v>290.37507760341879</v>
      </c>
      <c r="N534" s="123">
        <f t="shared" si="135"/>
        <v>20.838347856922837</v>
      </c>
    </row>
    <row r="535" spans="1:14" ht="14.25" thickBot="1">
      <c r="A535" s="210"/>
      <c r="B535" s="173" t="s">
        <v>26</v>
      </c>
      <c r="C535" s="39">
        <f t="shared" ref="C535:L535" si="142">C209</f>
        <v>173.33752900000027</v>
      </c>
      <c r="D535" s="39">
        <f t="shared" si="142"/>
        <v>1662.4606859999999</v>
      </c>
      <c r="E535" s="39">
        <f t="shared" si="142"/>
        <v>1266.0712250000001</v>
      </c>
      <c r="F535" s="39">
        <f t="shared" si="133"/>
        <v>31.308622546097254</v>
      </c>
      <c r="G535" s="39">
        <f t="shared" si="142"/>
        <v>69318</v>
      </c>
      <c r="H535" s="39">
        <f t="shared" si="142"/>
        <v>15923778.5997</v>
      </c>
      <c r="I535" s="39">
        <f t="shared" si="142"/>
        <v>1221</v>
      </c>
      <c r="J535" s="39">
        <f t="shared" si="142"/>
        <v>-0.93225999999999487</v>
      </c>
      <c r="K535" s="39">
        <f t="shared" si="142"/>
        <v>540.42320099999995</v>
      </c>
      <c r="L535" s="39">
        <f t="shared" si="142"/>
        <v>332.48668600000002</v>
      </c>
      <c r="M535" s="39">
        <f t="shared" si="134"/>
        <v>62.539801969694487</v>
      </c>
      <c r="N535" s="123">
        <f t="shared" si="135"/>
        <v>7.2502045546729672</v>
      </c>
    </row>
    <row r="536" spans="1:14" ht="14.25" thickBot="1">
      <c r="A536" s="210"/>
      <c r="B536" s="173" t="s">
        <v>27</v>
      </c>
      <c r="C536" s="39">
        <f t="shared" ref="C536:L536" si="143">C210</f>
        <v>397.04511600000001</v>
      </c>
      <c r="D536" s="39">
        <f t="shared" si="143"/>
        <v>689.84712000000002</v>
      </c>
      <c r="E536" s="39">
        <f t="shared" si="143"/>
        <v>139.933119</v>
      </c>
      <c r="F536" s="39">
        <f t="shared" si="133"/>
        <v>392.98345161591084</v>
      </c>
      <c r="G536" s="39">
        <f t="shared" si="143"/>
        <v>155</v>
      </c>
      <c r="H536" s="39">
        <f t="shared" si="143"/>
        <v>99942.694252999994</v>
      </c>
      <c r="I536" s="39">
        <f t="shared" si="143"/>
        <v>2</v>
      </c>
      <c r="J536" s="39">
        <f t="shared" si="143"/>
        <v>0</v>
      </c>
      <c r="K536" s="39">
        <f t="shared" si="143"/>
        <v>6.3800000000000008</v>
      </c>
      <c r="L536" s="39">
        <f t="shared" si="143"/>
        <v>7.0000000000000007E-2</v>
      </c>
      <c r="M536" s="39">
        <f t="shared" si="134"/>
        <v>9014.2857142857138</v>
      </c>
      <c r="N536" s="123">
        <f t="shared" si="135"/>
        <v>3.0085118845643666</v>
      </c>
    </row>
    <row r="537" spans="1:14" ht="14.25" thickBot="1">
      <c r="A537" s="210"/>
      <c r="B537" s="18" t="s">
        <v>28</v>
      </c>
      <c r="C537" s="39">
        <f t="shared" ref="C537:L537" si="144">C211</f>
        <v>0</v>
      </c>
      <c r="D537" s="39">
        <f t="shared" si="144"/>
        <v>109.41</v>
      </c>
      <c r="E537" s="39">
        <f t="shared" si="144"/>
        <v>67.829599999999999</v>
      </c>
      <c r="F537" s="39">
        <f t="shared" si="133"/>
        <v>61.301260806491555</v>
      </c>
      <c r="G537" s="39">
        <f t="shared" si="144"/>
        <v>28</v>
      </c>
      <c r="H537" s="39">
        <f t="shared" si="144"/>
        <v>26571.41</v>
      </c>
      <c r="I537" s="39">
        <f t="shared" si="144"/>
        <v>1</v>
      </c>
      <c r="J537" s="39">
        <f t="shared" si="144"/>
        <v>0</v>
      </c>
      <c r="K537" s="39">
        <f t="shared" si="144"/>
        <v>3.68</v>
      </c>
      <c r="L537" s="39">
        <f t="shared" si="144"/>
        <v>0</v>
      </c>
      <c r="M537" s="39" t="e">
        <f t="shared" si="134"/>
        <v>#DIV/0!</v>
      </c>
      <c r="N537" s="123">
        <f t="shared" si="135"/>
        <v>0.47715106107884792</v>
      </c>
    </row>
    <row r="538" spans="1:14" ht="14.25" thickBot="1">
      <c r="A538" s="210"/>
      <c r="B538" s="18" t="s">
        <v>29</v>
      </c>
      <c r="C538" s="39">
        <f t="shared" ref="C538:L538" si="145">C212</f>
        <v>3.9702000000000002</v>
      </c>
      <c r="D538" s="39">
        <f t="shared" si="145"/>
        <v>23.917745</v>
      </c>
      <c r="E538" s="39">
        <f t="shared" si="145"/>
        <v>5.6264470000000006</v>
      </c>
      <c r="F538" s="39">
        <f t="shared" si="133"/>
        <v>325.09500222787125</v>
      </c>
      <c r="G538" s="39">
        <f t="shared" si="145"/>
        <v>26</v>
      </c>
      <c r="H538" s="39">
        <f t="shared" si="145"/>
        <v>6950.0371450000002</v>
      </c>
      <c r="I538" s="39">
        <f t="shared" si="145"/>
        <v>1</v>
      </c>
      <c r="J538" s="39">
        <f t="shared" si="145"/>
        <v>0</v>
      </c>
      <c r="K538" s="39">
        <f t="shared" si="145"/>
        <v>2.7</v>
      </c>
      <c r="L538" s="39">
        <f t="shared" si="145"/>
        <v>0</v>
      </c>
      <c r="M538" s="39" t="e">
        <f t="shared" si="134"/>
        <v>#DIV/0!</v>
      </c>
      <c r="N538" s="123">
        <f t="shared" si="135"/>
        <v>0.1043083576031744</v>
      </c>
    </row>
    <row r="539" spans="1:14" ht="14.25" thickBot="1">
      <c r="A539" s="210"/>
      <c r="B539" s="18" t="s">
        <v>30</v>
      </c>
      <c r="C539" s="39">
        <f t="shared" ref="C539:L539" si="146">C213</f>
        <v>391.63933099999997</v>
      </c>
      <c r="D539" s="39">
        <f t="shared" si="146"/>
        <v>550.38812299999995</v>
      </c>
      <c r="E539" s="39">
        <f t="shared" si="146"/>
        <v>61.84</v>
      </c>
      <c r="F539" s="39">
        <f t="shared" si="133"/>
        <v>790.01960381629988</v>
      </c>
      <c r="G539" s="39">
        <f t="shared" si="146"/>
        <v>88</v>
      </c>
      <c r="H539" s="39">
        <f t="shared" si="146"/>
        <v>60544.018607999998</v>
      </c>
      <c r="I539" s="39">
        <f t="shared" si="146"/>
        <v>0</v>
      </c>
      <c r="J539" s="39">
        <f t="shared" si="146"/>
        <v>0</v>
      </c>
      <c r="K539" s="39">
        <f t="shared" si="146"/>
        <v>0</v>
      </c>
      <c r="L539" s="39">
        <f t="shared" si="146"/>
        <v>0</v>
      </c>
      <c r="M539" s="39" t="e">
        <f t="shared" si="134"/>
        <v>#DIV/0!</v>
      </c>
      <c r="N539" s="123">
        <f t="shared" si="135"/>
        <v>2.4003132884987246</v>
      </c>
    </row>
    <row r="540" spans="1:14" ht="14.25" thickBot="1">
      <c r="A540" s="210"/>
      <c r="B540" s="43" t="s">
        <v>31</v>
      </c>
      <c r="C540" s="44">
        <f t="shared" ref="C540:L540" si="147">C528+C530+C531+C532+C533+C534+C535+C536</f>
        <v>4335.3776030000008</v>
      </c>
      <c r="D540" s="44">
        <f t="shared" si="147"/>
        <v>22929.845267999997</v>
      </c>
      <c r="E540" s="44">
        <f t="shared" si="147"/>
        <v>27028.088457999998</v>
      </c>
      <c r="F540" s="44">
        <f t="shared" si="133"/>
        <v>-15.162904311077794</v>
      </c>
      <c r="G540" s="44">
        <f t="shared" si="147"/>
        <v>178049</v>
      </c>
      <c r="H540" s="44">
        <f t="shared" si="147"/>
        <v>26922414.63377</v>
      </c>
      <c r="I540" s="44">
        <f t="shared" si="147"/>
        <v>16781</v>
      </c>
      <c r="J540" s="44">
        <f t="shared" si="147"/>
        <v>1216.0376369999997</v>
      </c>
      <c r="K540" s="44">
        <f t="shared" si="147"/>
        <v>13331.241434999998</v>
      </c>
      <c r="L540" s="44">
        <f t="shared" si="147"/>
        <v>10153.523087999998</v>
      </c>
      <c r="M540" s="44">
        <f t="shared" si="134"/>
        <v>31.296706763346066</v>
      </c>
      <c r="N540" s="129">
        <f t="shared" si="135"/>
        <v>100</v>
      </c>
    </row>
    <row r="541" spans="1:14" ht="14.25" thickBot="1">
      <c r="A541" s="210" t="s">
        <v>69</v>
      </c>
      <c r="B541" s="173" t="s">
        <v>19</v>
      </c>
      <c r="C541" s="39">
        <f t="shared" ref="C541:L541" si="148">C381</f>
        <v>731.38604900000007</v>
      </c>
      <c r="D541" s="39">
        <f t="shared" si="148"/>
        <v>5677.5365299999994</v>
      </c>
      <c r="E541" s="39">
        <f t="shared" si="148"/>
        <v>7614.6086979999991</v>
      </c>
      <c r="F541" s="39">
        <f t="shared" si="133"/>
        <v>-25.438893117498967</v>
      </c>
      <c r="G541" s="39">
        <f t="shared" si="148"/>
        <v>39032</v>
      </c>
      <c r="H541" s="39">
        <f t="shared" si="148"/>
        <v>4003159.8220040011</v>
      </c>
      <c r="I541" s="39">
        <f t="shared" si="148"/>
        <v>4580</v>
      </c>
      <c r="J541" s="39">
        <f t="shared" si="148"/>
        <v>448.72420800000003</v>
      </c>
      <c r="K541" s="39">
        <f t="shared" si="148"/>
        <v>3312.1608020000003</v>
      </c>
      <c r="L541" s="39">
        <f t="shared" si="148"/>
        <v>3707.679353</v>
      </c>
      <c r="M541" s="39">
        <f t="shared" si="134"/>
        <v>-10.667550058771214</v>
      </c>
      <c r="N541" s="127">
        <f t="shared" ref="N541:N553" si="149">N381</f>
        <v>46.912750847688919</v>
      </c>
    </row>
    <row r="542" spans="1:14" ht="14.25" thickBot="1">
      <c r="A542" s="210"/>
      <c r="B542" s="173" t="s">
        <v>20</v>
      </c>
      <c r="C542" s="39">
        <f t="shared" ref="C542:L542" si="150">C382</f>
        <v>170.70704600000002</v>
      </c>
      <c r="D542" s="39">
        <f t="shared" si="150"/>
        <v>1318.555298</v>
      </c>
      <c r="E542" s="39">
        <f t="shared" si="150"/>
        <v>1803.1513730000001</v>
      </c>
      <c r="F542" s="39">
        <f t="shared" si="133"/>
        <v>-26.874952500174821</v>
      </c>
      <c r="G542" s="39">
        <f t="shared" si="150"/>
        <v>15379</v>
      </c>
      <c r="H542" s="39">
        <f t="shared" si="150"/>
        <v>307617</v>
      </c>
      <c r="I542" s="39">
        <f t="shared" si="150"/>
        <v>1971</v>
      </c>
      <c r="J542" s="39">
        <f t="shared" si="150"/>
        <v>198.35912500000001</v>
      </c>
      <c r="K542" s="39">
        <f t="shared" si="150"/>
        <v>1060.635857</v>
      </c>
      <c r="L542" s="39">
        <f t="shared" si="150"/>
        <v>1277.4629189999998</v>
      </c>
      <c r="M542" s="39">
        <f t="shared" si="134"/>
        <v>-16.973256818266979</v>
      </c>
      <c r="N542" s="123">
        <f t="shared" si="149"/>
        <v>10.895052078858967</v>
      </c>
    </row>
    <row r="543" spans="1:14" ht="14.25" thickBot="1">
      <c r="A543" s="210"/>
      <c r="B543" s="173" t="s">
        <v>21</v>
      </c>
      <c r="C543" s="39">
        <f t="shared" ref="C543:L543" si="151">C383</f>
        <v>12.800140000000006</v>
      </c>
      <c r="D543" s="39">
        <f t="shared" si="151"/>
        <v>676.99658900000009</v>
      </c>
      <c r="E543" s="39">
        <f t="shared" si="151"/>
        <v>199.54742199999998</v>
      </c>
      <c r="F543" s="39">
        <f t="shared" si="133"/>
        <v>239.26601617534308</v>
      </c>
      <c r="G543" s="39">
        <f t="shared" si="151"/>
        <v>392</v>
      </c>
      <c r="H543" s="39">
        <f t="shared" si="151"/>
        <v>323177.645196</v>
      </c>
      <c r="I543" s="39">
        <f t="shared" si="151"/>
        <v>27</v>
      </c>
      <c r="J543" s="39">
        <f t="shared" si="151"/>
        <v>7.28</v>
      </c>
      <c r="K543" s="39">
        <f t="shared" si="151"/>
        <v>489.15750000000003</v>
      </c>
      <c r="L543" s="39">
        <f t="shared" si="151"/>
        <v>28.147200000000002</v>
      </c>
      <c r="M543" s="39">
        <f t="shared" si="134"/>
        <v>1637.8549198499318</v>
      </c>
      <c r="N543" s="123">
        <f t="shared" si="149"/>
        <v>5.5939353514810879</v>
      </c>
    </row>
    <row r="544" spans="1:14" ht="14.25" thickBot="1">
      <c r="A544" s="210"/>
      <c r="B544" s="173" t="s">
        <v>22</v>
      </c>
      <c r="C544" s="39">
        <f t="shared" ref="C544:L544" si="152">C384</f>
        <v>17.673444000000003</v>
      </c>
      <c r="D544" s="39">
        <f t="shared" si="152"/>
        <v>117.792147</v>
      </c>
      <c r="E544" s="39">
        <f t="shared" si="152"/>
        <v>93.957138999999998</v>
      </c>
      <c r="F544" s="39">
        <f t="shared" si="133"/>
        <v>25.367958468807782</v>
      </c>
      <c r="G544" s="39">
        <f t="shared" si="152"/>
        <v>5515</v>
      </c>
      <c r="H544" s="39">
        <f t="shared" si="152"/>
        <v>417512.55350000004</v>
      </c>
      <c r="I544" s="39">
        <f t="shared" si="152"/>
        <v>223</v>
      </c>
      <c r="J544" s="39">
        <f t="shared" si="152"/>
        <v>3.3327999999999998</v>
      </c>
      <c r="K544" s="39">
        <f t="shared" si="152"/>
        <v>31.897100000000002</v>
      </c>
      <c r="L544" s="39">
        <f t="shared" si="152"/>
        <v>26.022500000000001</v>
      </c>
      <c r="M544" s="39">
        <f t="shared" si="134"/>
        <v>22.575079258334139</v>
      </c>
      <c r="N544" s="123">
        <f t="shared" si="149"/>
        <v>0.97330129270438159</v>
      </c>
    </row>
    <row r="545" spans="1:14" ht="14.25" thickBot="1">
      <c r="A545" s="210"/>
      <c r="B545" s="173" t="s">
        <v>23</v>
      </c>
      <c r="C545" s="39">
        <f t="shared" ref="C545:L545" si="153">C385</f>
        <v>3.1311080000000002</v>
      </c>
      <c r="D545" s="39">
        <f t="shared" si="153"/>
        <v>29.542216</v>
      </c>
      <c r="E545" s="39">
        <f t="shared" si="153"/>
        <v>21.639033999999999</v>
      </c>
      <c r="F545" s="39">
        <f t="shared" si="133"/>
        <v>36.52280411408384</v>
      </c>
      <c r="G545" s="39">
        <f t="shared" si="153"/>
        <v>688</v>
      </c>
      <c r="H545" s="39">
        <f t="shared" si="153"/>
        <v>172430.8849</v>
      </c>
      <c r="I545" s="39">
        <f t="shared" si="153"/>
        <v>0</v>
      </c>
      <c r="J545" s="39">
        <f t="shared" si="153"/>
        <v>0</v>
      </c>
      <c r="K545" s="39">
        <f t="shared" si="153"/>
        <v>0</v>
      </c>
      <c r="L545" s="39">
        <f t="shared" si="153"/>
        <v>1.6400000000000001</v>
      </c>
      <c r="M545" s="39">
        <f t="shared" si="134"/>
        <v>-100</v>
      </c>
      <c r="N545" s="123">
        <f t="shared" si="149"/>
        <v>0.24410351415151696</v>
      </c>
    </row>
    <row r="546" spans="1:14" ht="14.25" thickBot="1">
      <c r="A546" s="210"/>
      <c r="B546" s="173" t="s">
        <v>24</v>
      </c>
      <c r="C546" s="39">
        <f t="shared" ref="C546:L546" si="154">C386</f>
        <v>29.085307</v>
      </c>
      <c r="D546" s="39">
        <f t="shared" si="154"/>
        <v>515.57838800000013</v>
      </c>
      <c r="E546" s="39">
        <f t="shared" si="154"/>
        <v>500.57300200000003</v>
      </c>
      <c r="F546" s="39">
        <f t="shared" si="133"/>
        <v>2.9976418904030506</v>
      </c>
      <c r="G546" s="39">
        <f t="shared" si="154"/>
        <v>794</v>
      </c>
      <c r="H546" s="39">
        <f t="shared" si="154"/>
        <v>668648.84620000003</v>
      </c>
      <c r="I546" s="39">
        <f t="shared" si="154"/>
        <v>315</v>
      </c>
      <c r="J546" s="39">
        <f t="shared" si="154"/>
        <v>22.186</v>
      </c>
      <c r="K546" s="39">
        <f t="shared" si="154"/>
        <v>215.1069</v>
      </c>
      <c r="L546" s="39">
        <f t="shared" si="154"/>
        <v>263.17579999999998</v>
      </c>
      <c r="M546" s="39">
        <f t="shared" si="134"/>
        <v>-18.264939253533186</v>
      </c>
      <c r="N546" s="123">
        <f t="shared" si="149"/>
        <v>4.2601576107687489</v>
      </c>
    </row>
    <row r="547" spans="1:14" ht="14.25" thickBot="1">
      <c r="A547" s="210"/>
      <c r="B547" s="173" t="s">
        <v>25</v>
      </c>
      <c r="C547" s="39">
        <f t="shared" ref="C547:L547" si="155">C387</f>
        <v>1048.2413999999999</v>
      </c>
      <c r="D547" s="39">
        <f t="shared" si="155"/>
        <v>4063.5284999999999</v>
      </c>
      <c r="E547" s="39">
        <f t="shared" si="155"/>
        <v>4691.7835999999998</v>
      </c>
      <c r="F547" s="39">
        <f t="shared" si="133"/>
        <v>-13.390538728171519</v>
      </c>
      <c r="G547" s="39">
        <f t="shared" si="155"/>
        <v>936</v>
      </c>
      <c r="H547" s="39">
        <f t="shared" si="155"/>
        <v>138837.04</v>
      </c>
      <c r="I547" s="39">
        <f t="shared" si="155"/>
        <v>2035</v>
      </c>
      <c r="J547" s="39">
        <f t="shared" si="155"/>
        <v>90.28</v>
      </c>
      <c r="K547" s="39">
        <f t="shared" si="155"/>
        <v>605.73039999999992</v>
      </c>
      <c r="L547" s="39">
        <f t="shared" si="155"/>
        <v>296.87639999999999</v>
      </c>
      <c r="M547" s="39">
        <f t="shared" si="134"/>
        <v>104.03454097395412</v>
      </c>
      <c r="N547" s="123">
        <f t="shared" si="149"/>
        <v>33.576411014828487</v>
      </c>
    </row>
    <row r="548" spans="1:14" ht="14.25" thickBot="1">
      <c r="A548" s="210"/>
      <c r="B548" s="173" t="s">
        <v>26</v>
      </c>
      <c r="C548" s="39">
        <f t="shared" ref="C548:L548" si="156">C388</f>
        <v>96.243022000000181</v>
      </c>
      <c r="D548" s="39">
        <f t="shared" si="156"/>
        <v>1000.903063</v>
      </c>
      <c r="E548" s="39">
        <f t="shared" si="156"/>
        <v>698.09827800000005</v>
      </c>
      <c r="F548" s="39">
        <f t="shared" si="133"/>
        <v>43.37566708623222</v>
      </c>
      <c r="G548" s="39">
        <f t="shared" si="156"/>
        <v>41977</v>
      </c>
      <c r="H548" s="39">
        <f t="shared" si="156"/>
        <v>8107170.9900000012</v>
      </c>
      <c r="I548" s="39">
        <f t="shared" si="156"/>
        <v>713</v>
      </c>
      <c r="J548" s="39">
        <f t="shared" si="156"/>
        <v>27.521019999999989</v>
      </c>
      <c r="K548" s="39">
        <f t="shared" si="156"/>
        <v>252.25780900000001</v>
      </c>
      <c r="L548" s="39">
        <f t="shared" si="156"/>
        <v>373.99846400000007</v>
      </c>
      <c r="M548" s="39">
        <f t="shared" si="134"/>
        <v>-32.551110958573361</v>
      </c>
      <c r="N548" s="123">
        <f t="shared" si="149"/>
        <v>8.2703326995956274</v>
      </c>
    </row>
    <row r="549" spans="1:14" ht="14.25" thickBot="1">
      <c r="A549" s="210"/>
      <c r="B549" s="173" t="s">
        <v>27</v>
      </c>
      <c r="C549" s="39">
        <f t="shared" ref="C549:L549" si="157">C389</f>
        <v>3.801698</v>
      </c>
      <c r="D549" s="39">
        <f t="shared" si="157"/>
        <v>20.453868</v>
      </c>
      <c r="E549" s="39">
        <f t="shared" si="157"/>
        <v>4.8830619999999998</v>
      </c>
      <c r="F549" s="39">
        <f t="shared" si="133"/>
        <v>318.87381319344297</v>
      </c>
      <c r="G549" s="39">
        <f t="shared" si="157"/>
        <v>19</v>
      </c>
      <c r="H549" s="39">
        <f t="shared" si="157"/>
        <v>19725.04</v>
      </c>
      <c r="I549" s="39">
        <f t="shared" si="157"/>
        <v>2</v>
      </c>
      <c r="J549" s="39">
        <f t="shared" si="157"/>
        <v>0</v>
      </c>
      <c r="K549" s="39">
        <f t="shared" si="157"/>
        <v>0.06</v>
      </c>
      <c r="L549" s="39">
        <f t="shared" si="157"/>
        <v>0.94</v>
      </c>
      <c r="M549" s="39">
        <f t="shared" si="134"/>
        <v>-93.617021276595736</v>
      </c>
      <c r="N549" s="123">
        <f t="shared" si="149"/>
        <v>0.16900766878122006</v>
      </c>
    </row>
    <row r="550" spans="1:14" ht="14.25" thickBot="1">
      <c r="A550" s="210"/>
      <c r="B550" s="18" t="s">
        <v>28</v>
      </c>
      <c r="C550" s="39">
        <f t="shared" ref="C550:L550" si="158">C390</f>
        <v>0</v>
      </c>
      <c r="D550" s="39">
        <f t="shared" si="158"/>
        <v>0</v>
      </c>
      <c r="E550" s="39">
        <f t="shared" si="158"/>
        <v>0</v>
      </c>
      <c r="F550" s="39" t="e">
        <f t="shared" si="133"/>
        <v>#DIV/0!</v>
      </c>
      <c r="G550" s="39">
        <f t="shared" si="158"/>
        <v>0</v>
      </c>
      <c r="H550" s="39">
        <f t="shared" si="158"/>
        <v>0</v>
      </c>
      <c r="I550" s="39">
        <f t="shared" si="158"/>
        <v>0</v>
      </c>
      <c r="J550" s="39">
        <f t="shared" si="158"/>
        <v>0</v>
      </c>
      <c r="K550" s="39">
        <f t="shared" si="158"/>
        <v>0</v>
      </c>
      <c r="L550" s="39">
        <f t="shared" si="158"/>
        <v>0</v>
      </c>
      <c r="M550" s="39" t="e">
        <f t="shared" si="134"/>
        <v>#DIV/0!</v>
      </c>
      <c r="N550" s="123">
        <f t="shared" si="149"/>
        <v>0</v>
      </c>
    </row>
    <row r="551" spans="1:14" ht="14.25" thickBot="1">
      <c r="A551" s="210"/>
      <c r="B551" s="18" t="s">
        <v>29</v>
      </c>
      <c r="C551" s="39">
        <f t="shared" ref="C551:L551" si="159">C391</f>
        <v>3.6</v>
      </c>
      <c r="D551" s="39">
        <f t="shared" si="159"/>
        <v>4</v>
      </c>
      <c r="E551" s="39">
        <f t="shared" si="159"/>
        <v>4.03</v>
      </c>
      <c r="F551" s="39">
        <f t="shared" si="133"/>
        <v>-0.74441687344913765</v>
      </c>
      <c r="G551" s="39">
        <f t="shared" si="159"/>
        <v>3</v>
      </c>
      <c r="H551" s="39">
        <f t="shared" si="159"/>
        <v>3002.06</v>
      </c>
      <c r="I551" s="39">
        <f t="shared" si="159"/>
        <v>0</v>
      </c>
      <c r="J551" s="39">
        <f t="shared" si="159"/>
        <v>0</v>
      </c>
      <c r="K551" s="39">
        <f t="shared" si="159"/>
        <v>0</v>
      </c>
      <c r="L551" s="39">
        <f t="shared" si="159"/>
        <v>0</v>
      </c>
      <c r="M551" s="39" t="e">
        <f t="shared" si="134"/>
        <v>#DIV/0!</v>
      </c>
      <c r="N551" s="123">
        <f t="shared" si="149"/>
        <v>3.3051483226785278E-2</v>
      </c>
    </row>
    <row r="552" spans="1:14" ht="14.25" thickBot="1">
      <c r="A552" s="210"/>
      <c r="B552" s="18" t="s">
        <v>30</v>
      </c>
      <c r="C552" s="39">
        <f t="shared" ref="C552:L552" si="160">C392</f>
        <v>0</v>
      </c>
      <c r="D552" s="39">
        <f t="shared" si="160"/>
        <v>16.14</v>
      </c>
      <c r="E552" s="39">
        <f t="shared" si="160"/>
        <v>0</v>
      </c>
      <c r="F552" s="39" t="e">
        <f t="shared" si="133"/>
        <v>#DIV/0!</v>
      </c>
      <c r="G552" s="39">
        <f t="shared" si="160"/>
        <v>10</v>
      </c>
      <c r="H552" s="39">
        <f t="shared" si="160"/>
        <v>15967.48</v>
      </c>
      <c r="I552" s="39">
        <f t="shared" si="160"/>
        <v>0</v>
      </c>
      <c r="J552" s="39">
        <f t="shared" si="160"/>
        <v>0</v>
      </c>
      <c r="K552" s="39">
        <f t="shared" si="160"/>
        <v>0</v>
      </c>
      <c r="L552" s="39">
        <f t="shared" si="160"/>
        <v>0</v>
      </c>
      <c r="M552" s="39" t="e">
        <f t="shared" si="134"/>
        <v>#DIV/0!</v>
      </c>
      <c r="N552" s="123">
        <f t="shared" si="149"/>
        <v>0.1333627348200786</v>
      </c>
    </row>
    <row r="553" spans="1:14" ht="14.25" thickBot="1">
      <c r="A553" s="210"/>
      <c r="B553" s="43" t="s">
        <v>31</v>
      </c>
      <c r="C553" s="44">
        <f t="shared" ref="C553:L553" si="161">C541+C543+C544+C545+C546+C547+C548+C549</f>
        <v>1942.3621680000001</v>
      </c>
      <c r="D553" s="44">
        <f t="shared" si="161"/>
        <v>12102.331301</v>
      </c>
      <c r="E553" s="44">
        <f t="shared" si="161"/>
        <v>13825.090234999998</v>
      </c>
      <c r="F553" s="44">
        <f t="shared" si="133"/>
        <v>-12.461104446454979</v>
      </c>
      <c r="G553" s="44">
        <f t="shared" si="161"/>
        <v>89353</v>
      </c>
      <c r="H553" s="44">
        <f t="shared" si="161"/>
        <v>13850662.821800001</v>
      </c>
      <c r="I553" s="44">
        <f t="shared" si="161"/>
        <v>7895</v>
      </c>
      <c r="J553" s="44">
        <f t="shared" si="161"/>
        <v>599.324028</v>
      </c>
      <c r="K553" s="44">
        <f t="shared" si="161"/>
        <v>4906.370511000001</v>
      </c>
      <c r="L553" s="44">
        <f t="shared" si="161"/>
        <v>4698.4797169999993</v>
      </c>
      <c r="M553" s="44">
        <f t="shared" si="134"/>
        <v>4.4246395966723666</v>
      </c>
      <c r="N553" s="129">
        <f t="shared" si="149"/>
        <v>100</v>
      </c>
    </row>
    <row r="554" spans="1:14">
      <c r="A554" s="259" t="s">
        <v>70</v>
      </c>
      <c r="B554" s="173" t="s">
        <v>19</v>
      </c>
      <c r="C554" s="39">
        <f t="shared" ref="C554:L554" si="162">C506</f>
        <v>583.61914000000024</v>
      </c>
      <c r="D554" s="39">
        <f t="shared" si="162"/>
        <v>4617.1123049999997</v>
      </c>
      <c r="E554" s="39">
        <f t="shared" si="162"/>
        <v>5377.1272200000003</v>
      </c>
      <c r="F554" s="39">
        <f t="shared" si="133"/>
        <v>-14.134218587448647</v>
      </c>
      <c r="G554" s="39">
        <f t="shared" si="162"/>
        <v>35998</v>
      </c>
      <c r="H554" s="39">
        <f t="shared" si="162"/>
        <v>3415460.8444849988</v>
      </c>
      <c r="I554" s="39">
        <f t="shared" si="162"/>
        <v>3729</v>
      </c>
      <c r="J554" s="39">
        <f t="shared" si="162"/>
        <v>503.88257000000004</v>
      </c>
      <c r="K554" s="39">
        <f t="shared" si="162"/>
        <v>2515.4764510000005</v>
      </c>
      <c r="L554" s="39">
        <f t="shared" si="162"/>
        <v>1902.0941129999999</v>
      </c>
      <c r="M554" s="39">
        <f t="shared" si="134"/>
        <v>32.247738627010861</v>
      </c>
      <c r="N554" s="127">
        <f t="shared" ref="N554:N566" si="163">N506</f>
        <v>43.240677206909858</v>
      </c>
    </row>
    <row r="555" spans="1:14">
      <c r="A555" s="259"/>
      <c r="B555" s="173" t="s">
        <v>20</v>
      </c>
      <c r="C555" s="39">
        <f t="shared" ref="C555:L555" si="164">C507</f>
        <v>160.10442399999999</v>
      </c>
      <c r="D555" s="39">
        <f t="shared" si="164"/>
        <v>1235.0683940000001</v>
      </c>
      <c r="E555" s="39">
        <f t="shared" si="164"/>
        <v>1373.0886619999999</v>
      </c>
      <c r="F555" s="39">
        <f t="shared" si="133"/>
        <v>-10.051810332405161</v>
      </c>
      <c r="G555" s="39">
        <f t="shared" si="164"/>
        <v>14956</v>
      </c>
      <c r="H555" s="39">
        <f t="shared" si="164"/>
        <v>299131.19999999995</v>
      </c>
      <c r="I555" s="39">
        <f t="shared" si="164"/>
        <v>1664</v>
      </c>
      <c r="J555" s="39">
        <f t="shared" si="164"/>
        <v>108.25445400000001</v>
      </c>
      <c r="K555" s="39">
        <f t="shared" si="164"/>
        <v>851.19230600000003</v>
      </c>
      <c r="L555" s="39">
        <f t="shared" si="164"/>
        <v>717.70005999999978</v>
      </c>
      <c r="M555" s="39">
        <f t="shared" si="134"/>
        <v>18.600004854395621</v>
      </c>
      <c r="N555" s="123">
        <f t="shared" si="163"/>
        <v>11.566795482877163</v>
      </c>
    </row>
    <row r="556" spans="1:14">
      <c r="A556" s="259"/>
      <c r="B556" s="173" t="s">
        <v>21</v>
      </c>
      <c r="C556" s="39">
        <f t="shared" ref="C556:L556" si="165">C508</f>
        <v>43.042983000000007</v>
      </c>
      <c r="D556" s="39">
        <f t="shared" si="165"/>
        <v>549.215868</v>
      </c>
      <c r="E556" s="39">
        <f t="shared" si="165"/>
        <v>166.11576400000001</v>
      </c>
      <c r="F556" s="39">
        <f t="shared" si="133"/>
        <v>230.62236525607526</v>
      </c>
      <c r="G556" s="39">
        <f t="shared" si="165"/>
        <v>552</v>
      </c>
      <c r="H556" s="39">
        <f t="shared" si="165"/>
        <v>244010.47001199998</v>
      </c>
      <c r="I556" s="39">
        <f t="shared" si="165"/>
        <v>31</v>
      </c>
      <c r="J556" s="39">
        <f t="shared" si="165"/>
        <v>2.9299999999999997</v>
      </c>
      <c r="K556" s="39">
        <f t="shared" si="165"/>
        <v>425.76099199999999</v>
      </c>
      <c r="L556" s="39">
        <f t="shared" si="165"/>
        <v>50.364900000000006</v>
      </c>
      <c r="M556" s="39">
        <f t="shared" si="134"/>
        <v>745.3526007199456</v>
      </c>
      <c r="N556" s="123">
        <f t="shared" si="163"/>
        <v>5.1435755719831491</v>
      </c>
    </row>
    <row r="557" spans="1:14">
      <c r="A557" s="259"/>
      <c r="B557" s="173" t="s">
        <v>22</v>
      </c>
      <c r="C557" s="39">
        <f t="shared" ref="C557:L557" si="166">C509</f>
        <v>86.654955000000001</v>
      </c>
      <c r="D557" s="39">
        <f t="shared" si="166"/>
        <v>332.47308799999996</v>
      </c>
      <c r="E557" s="39">
        <f t="shared" si="166"/>
        <v>285.49525100000005</v>
      </c>
      <c r="F557" s="39">
        <f t="shared" si="133"/>
        <v>16.454857597613735</v>
      </c>
      <c r="G557" s="39">
        <f t="shared" si="166"/>
        <v>19260</v>
      </c>
      <c r="H557" s="39">
        <f t="shared" si="166"/>
        <v>1117647.5476000002</v>
      </c>
      <c r="I557" s="39">
        <f t="shared" si="166"/>
        <v>1145</v>
      </c>
      <c r="J557" s="39">
        <f t="shared" si="166"/>
        <v>11.890443000000001</v>
      </c>
      <c r="K557" s="39">
        <f t="shared" si="166"/>
        <v>173.60498899999999</v>
      </c>
      <c r="L557" s="39">
        <f t="shared" si="166"/>
        <v>150.94970000000001</v>
      </c>
      <c r="M557" s="39">
        <f t="shared" si="134"/>
        <v>15.008502169928114</v>
      </c>
      <c r="N557" s="123">
        <f t="shared" si="163"/>
        <v>3.1137127556165289</v>
      </c>
    </row>
    <row r="558" spans="1:14">
      <c r="A558" s="259"/>
      <c r="B558" s="173" t="s">
        <v>23</v>
      </c>
      <c r="C558" s="39">
        <f t="shared" ref="C558:L558" si="167">C510</f>
        <v>1.7</v>
      </c>
      <c r="D558" s="39">
        <f t="shared" si="167"/>
        <v>10.678115999999999</v>
      </c>
      <c r="E558" s="39">
        <f t="shared" si="167"/>
        <v>9.2602159999999998</v>
      </c>
      <c r="F558" s="39">
        <f t="shared" si="133"/>
        <v>15.311737868749493</v>
      </c>
      <c r="G558" s="39">
        <f t="shared" si="167"/>
        <v>290</v>
      </c>
      <c r="H558" s="39">
        <f t="shared" si="167"/>
        <v>2916.64</v>
      </c>
      <c r="I558" s="39">
        <f t="shared" si="167"/>
        <v>2</v>
      </c>
      <c r="J558" s="39">
        <f t="shared" si="167"/>
        <v>0</v>
      </c>
      <c r="K558" s="39">
        <f t="shared" si="167"/>
        <v>0</v>
      </c>
      <c r="L558" s="39">
        <f t="shared" si="167"/>
        <v>7.19</v>
      </c>
      <c r="M558" s="39">
        <f t="shared" si="134"/>
        <v>-100</v>
      </c>
      <c r="N558" s="123">
        <f t="shared" si="163"/>
        <v>0.10000384149935451</v>
      </c>
    </row>
    <row r="559" spans="1:14">
      <c r="A559" s="259"/>
      <c r="B559" s="173" t="s">
        <v>24</v>
      </c>
      <c r="C559" s="39">
        <f t="shared" ref="C559:L559" si="168">C511</f>
        <v>46.806865000000002</v>
      </c>
      <c r="D559" s="39">
        <f t="shared" si="168"/>
        <v>307.03603100000004</v>
      </c>
      <c r="E559" s="39">
        <f t="shared" si="168"/>
        <v>312.53921000000003</v>
      </c>
      <c r="F559" s="39">
        <f t="shared" si="133"/>
        <v>-1.760796349360449</v>
      </c>
      <c r="G559" s="39">
        <f t="shared" si="168"/>
        <v>541</v>
      </c>
      <c r="H559" s="39">
        <f t="shared" si="168"/>
        <v>422191.10379999998</v>
      </c>
      <c r="I559" s="39">
        <f t="shared" si="168"/>
        <v>96</v>
      </c>
      <c r="J559" s="39">
        <f t="shared" si="168"/>
        <v>47.381286999999993</v>
      </c>
      <c r="K559" s="39">
        <f t="shared" si="168"/>
        <v>237.28448600000002</v>
      </c>
      <c r="L559" s="39">
        <f t="shared" si="168"/>
        <v>71.823700000000002</v>
      </c>
      <c r="M559" s="39">
        <f t="shared" si="134"/>
        <v>230.37073556500155</v>
      </c>
      <c r="N559" s="123">
        <f t="shared" si="163"/>
        <v>2.8754868910128817</v>
      </c>
    </row>
    <row r="560" spans="1:14">
      <c r="A560" s="259"/>
      <c r="B560" s="173" t="s">
        <v>25</v>
      </c>
      <c r="C560" s="39">
        <f t="shared" ref="C560:L560" si="169">C512</f>
        <v>217.06002799999999</v>
      </c>
      <c r="D560" s="39">
        <f t="shared" si="169"/>
        <v>3749.6845460000004</v>
      </c>
      <c r="E560" s="39">
        <f t="shared" si="169"/>
        <v>3461.2003999999997</v>
      </c>
      <c r="F560" s="39">
        <f t="shared" ref="F560:F579" si="170">(D560-E560)/E560*100</f>
        <v>8.3348004351322942</v>
      </c>
      <c r="G560" s="39">
        <f t="shared" si="169"/>
        <v>1164</v>
      </c>
      <c r="H560" s="39">
        <f t="shared" si="169"/>
        <v>253680.28331900001</v>
      </c>
      <c r="I560" s="39">
        <f t="shared" si="169"/>
        <v>1139</v>
      </c>
      <c r="J560" s="39">
        <f t="shared" si="169"/>
        <v>337.66999999999996</v>
      </c>
      <c r="K560" s="39">
        <f t="shared" si="169"/>
        <v>834.16499999999996</v>
      </c>
      <c r="L560" s="39">
        <f t="shared" si="169"/>
        <v>298.6207</v>
      </c>
      <c r="M560" s="39">
        <f t="shared" si="134"/>
        <v>179.33930902981609</v>
      </c>
      <c r="N560" s="123">
        <f t="shared" si="163"/>
        <v>35.116949376721813</v>
      </c>
    </row>
    <row r="561" spans="1:14">
      <c r="A561" s="259"/>
      <c r="B561" s="173" t="s">
        <v>26</v>
      </c>
      <c r="C561" s="39">
        <f t="shared" ref="C561:L561" si="171">C513</f>
        <v>403.58322500000008</v>
      </c>
      <c r="D561" s="39">
        <f t="shared" si="171"/>
        <v>1067.953317</v>
      </c>
      <c r="E561" s="39">
        <f t="shared" si="171"/>
        <v>501.4367630000001</v>
      </c>
      <c r="F561" s="39">
        <f t="shared" si="170"/>
        <v>112.97866367249179</v>
      </c>
      <c r="G561" s="39">
        <f t="shared" si="171"/>
        <v>32155</v>
      </c>
      <c r="H561" s="39">
        <f t="shared" si="171"/>
        <v>7826958.0499999998</v>
      </c>
      <c r="I561" s="39">
        <f t="shared" si="171"/>
        <v>213</v>
      </c>
      <c r="J561" s="39">
        <f t="shared" si="171"/>
        <v>14.181401999999999</v>
      </c>
      <c r="K561" s="39">
        <f t="shared" si="171"/>
        <v>146.80275499999999</v>
      </c>
      <c r="L561" s="39">
        <f t="shared" si="171"/>
        <v>159.63645499999998</v>
      </c>
      <c r="M561" s="39">
        <f t="shared" si="134"/>
        <v>-8.039329111887378</v>
      </c>
      <c r="N561" s="123">
        <f t="shared" si="163"/>
        <v>10.001711373240179</v>
      </c>
    </row>
    <row r="562" spans="1:14">
      <c r="A562" s="259"/>
      <c r="B562" s="173" t="s">
        <v>27</v>
      </c>
      <c r="C562" s="39">
        <f t="shared" ref="C562:L562" si="172">C514</f>
        <v>8.01</v>
      </c>
      <c r="D562" s="39">
        <f t="shared" si="172"/>
        <v>43.552545000000002</v>
      </c>
      <c r="E562" s="39">
        <f t="shared" si="172"/>
        <v>9.7554119999999998</v>
      </c>
      <c r="F562" s="39">
        <f t="shared" si="170"/>
        <v>346.44495793719432</v>
      </c>
      <c r="G562" s="39">
        <f t="shared" si="172"/>
        <v>36</v>
      </c>
      <c r="H562" s="39">
        <f t="shared" si="172"/>
        <v>14261.259999999998</v>
      </c>
      <c r="I562" s="39">
        <f t="shared" si="172"/>
        <v>0</v>
      </c>
      <c r="J562" s="39">
        <f t="shared" si="172"/>
        <v>0</v>
      </c>
      <c r="K562" s="39">
        <f t="shared" si="172"/>
        <v>0</v>
      </c>
      <c r="L562" s="39">
        <f t="shared" si="172"/>
        <v>0.06</v>
      </c>
      <c r="M562" s="39">
        <f t="shared" si="134"/>
        <v>-100</v>
      </c>
      <c r="N562" s="123">
        <f t="shared" si="163"/>
        <v>0.40788298301624615</v>
      </c>
    </row>
    <row r="563" spans="1:14">
      <c r="A563" s="259"/>
      <c r="B563" s="18" t="s">
        <v>28</v>
      </c>
      <c r="C563" s="39">
        <f t="shared" ref="C563:L563" si="173">C515</f>
        <v>0</v>
      </c>
      <c r="D563" s="39">
        <f t="shared" si="173"/>
        <v>0</v>
      </c>
      <c r="E563" s="39">
        <f t="shared" si="173"/>
        <v>0</v>
      </c>
      <c r="F563" s="39" t="e">
        <f t="shared" si="170"/>
        <v>#DIV/0!</v>
      </c>
      <c r="G563" s="39">
        <f t="shared" si="173"/>
        <v>0</v>
      </c>
      <c r="H563" s="39">
        <f t="shared" si="173"/>
        <v>0</v>
      </c>
      <c r="I563" s="39">
        <f t="shared" si="173"/>
        <v>0</v>
      </c>
      <c r="J563" s="39">
        <f t="shared" si="173"/>
        <v>0</v>
      </c>
      <c r="K563" s="39">
        <f t="shared" si="173"/>
        <v>0</v>
      </c>
      <c r="L563" s="39">
        <f t="shared" si="173"/>
        <v>0</v>
      </c>
      <c r="M563" s="39" t="e">
        <f t="shared" si="134"/>
        <v>#DIV/0!</v>
      </c>
      <c r="N563" s="123">
        <f t="shared" si="163"/>
        <v>0</v>
      </c>
    </row>
    <row r="564" spans="1:14">
      <c r="A564" s="259"/>
      <c r="B564" s="18" t="s">
        <v>29</v>
      </c>
      <c r="C564" s="39">
        <f t="shared" ref="C564:L564" si="174">C516</f>
        <v>4.9800000000000004</v>
      </c>
      <c r="D564" s="39">
        <f t="shared" si="174"/>
        <v>28.35</v>
      </c>
      <c r="E564" s="39">
        <f t="shared" si="174"/>
        <v>6.13</v>
      </c>
      <c r="F564" s="39">
        <f t="shared" si="170"/>
        <v>362.47960848287113</v>
      </c>
      <c r="G564" s="39">
        <f t="shared" si="174"/>
        <v>7</v>
      </c>
      <c r="H564" s="39">
        <f t="shared" si="174"/>
        <v>10710.38</v>
      </c>
      <c r="I564" s="39">
        <f t="shared" si="174"/>
        <v>0</v>
      </c>
      <c r="J564" s="39">
        <f t="shared" si="174"/>
        <v>0</v>
      </c>
      <c r="K564" s="39">
        <f t="shared" si="174"/>
        <v>0</v>
      </c>
      <c r="L564" s="39">
        <f t="shared" si="174"/>
        <v>0</v>
      </c>
      <c r="M564" s="39" t="e">
        <f t="shared" si="134"/>
        <v>#DIV/0!</v>
      </c>
      <c r="N564" s="123">
        <f t="shared" si="163"/>
        <v>0.26550647197564636</v>
      </c>
    </row>
    <row r="565" spans="1:14">
      <c r="A565" s="259"/>
      <c r="B565" s="18" t="s">
        <v>30</v>
      </c>
      <c r="C565" s="39">
        <f t="shared" ref="C565:L565" si="175">C517</f>
        <v>3.03</v>
      </c>
      <c r="D565" s="39">
        <f t="shared" si="175"/>
        <v>14.04</v>
      </c>
      <c r="E565" s="39">
        <f t="shared" si="175"/>
        <v>1.78</v>
      </c>
      <c r="F565" s="39">
        <f t="shared" si="170"/>
        <v>688.76404494382029</v>
      </c>
      <c r="G565" s="39">
        <f t="shared" si="175"/>
        <v>19</v>
      </c>
      <c r="H565" s="39">
        <f t="shared" si="175"/>
        <v>2708.58</v>
      </c>
      <c r="I565" s="39">
        <f t="shared" si="175"/>
        <v>0</v>
      </c>
      <c r="J565" s="39">
        <f t="shared" si="175"/>
        <v>0</v>
      </c>
      <c r="K565" s="39">
        <f t="shared" si="175"/>
        <v>0</v>
      </c>
      <c r="L565" s="39">
        <f t="shared" si="175"/>
        <v>0</v>
      </c>
      <c r="M565" s="39" t="e">
        <f t="shared" si="134"/>
        <v>#DIV/0!</v>
      </c>
      <c r="N565" s="123">
        <f t="shared" si="163"/>
        <v>0.13148891945460581</v>
      </c>
    </row>
    <row r="566" spans="1:14" ht="14.25" thickBot="1">
      <c r="A566" s="222"/>
      <c r="B566" s="43" t="s">
        <v>31</v>
      </c>
      <c r="C566" s="44">
        <f t="shared" ref="C566:L566" si="176">C554+C556+C557+C558+C559+C560+C561+C562</f>
        <v>1390.4771960000005</v>
      </c>
      <c r="D566" s="44">
        <f t="shared" si="176"/>
        <v>10677.705816</v>
      </c>
      <c r="E566" s="44">
        <f t="shared" si="176"/>
        <v>10122.930236</v>
      </c>
      <c r="F566" s="44">
        <f t="shared" si="170"/>
        <v>5.4803852942407998</v>
      </c>
      <c r="G566" s="44">
        <f t="shared" si="176"/>
        <v>89996</v>
      </c>
      <c r="H566" s="44">
        <f t="shared" si="176"/>
        <v>13297126.199215999</v>
      </c>
      <c r="I566" s="44">
        <f t="shared" si="176"/>
        <v>6355</v>
      </c>
      <c r="J566" s="44">
        <f t="shared" si="176"/>
        <v>917.93570200000011</v>
      </c>
      <c r="K566" s="44">
        <f t="shared" si="176"/>
        <v>4333.0946730000005</v>
      </c>
      <c r="L566" s="44">
        <f t="shared" si="176"/>
        <v>2640.7395679999995</v>
      </c>
      <c r="M566" s="44">
        <f t="shared" si="134"/>
        <v>64.086406910687117</v>
      </c>
      <c r="N566" s="129">
        <f t="shared" si="163"/>
        <v>100</v>
      </c>
    </row>
    <row r="567" spans="1:14" ht="14.25" thickBot="1">
      <c r="A567" s="244" t="s">
        <v>49</v>
      </c>
      <c r="B567" s="175" t="s">
        <v>19</v>
      </c>
      <c r="C567" s="40">
        <f t="shared" ref="C567:L567" si="177">C528+C541+C554</f>
        <v>2906.385076</v>
      </c>
      <c r="D567" s="40">
        <f t="shared" si="177"/>
        <v>22933.939476999996</v>
      </c>
      <c r="E567" s="40">
        <f t="shared" si="177"/>
        <v>28436.052279999996</v>
      </c>
      <c r="F567" s="40">
        <f t="shared" si="170"/>
        <v>-19.349074016402113</v>
      </c>
      <c r="G567" s="40">
        <f t="shared" si="177"/>
        <v>163011</v>
      </c>
      <c r="H567" s="40">
        <f t="shared" si="177"/>
        <v>15136849.580099996</v>
      </c>
      <c r="I567" s="40">
        <f t="shared" si="177"/>
        <v>20452</v>
      </c>
      <c r="J567" s="40">
        <f t="shared" si="177"/>
        <v>1651.7175929999999</v>
      </c>
      <c r="K567" s="40">
        <f t="shared" si="177"/>
        <v>14814.669460000001</v>
      </c>
      <c r="L567" s="40">
        <f t="shared" si="177"/>
        <v>13569.563819999998</v>
      </c>
      <c r="M567" s="40">
        <f t="shared" si="134"/>
        <v>9.1757233800312648</v>
      </c>
      <c r="N567" s="127">
        <f>D567/D579*100</f>
        <v>50.172825394374499</v>
      </c>
    </row>
    <row r="568" spans="1:14" ht="14.25" thickBot="1">
      <c r="A568" s="244"/>
      <c r="B568" s="173" t="s">
        <v>20</v>
      </c>
      <c r="C568" s="39">
        <f t="shared" ref="C568:L568" si="178">C529+C542+C555</f>
        <v>656.65204399999993</v>
      </c>
      <c r="D568" s="39">
        <f t="shared" si="178"/>
        <v>5347.4462579999999</v>
      </c>
      <c r="E568" s="39">
        <f t="shared" si="178"/>
        <v>6599.4892209999998</v>
      </c>
      <c r="F568" s="39">
        <f t="shared" si="170"/>
        <v>-18.971816167468212</v>
      </c>
      <c r="G568" s="39">
        <f t="shared" si="178"/>
        <v>68920</v>
      </c>
      <c r="H568" s="39">
        <f t="shared" si="178"/>
        <v>1380501.8</v>
      </c>
      <c r="I568" s="39">
        <f t="shared" si="178"/>
        <v>8944</v>
      </c>
      <c r="J568" s="39">
        <f t="shared" si="178"/>
        <v>562.31343600000014</v>
      </c>
      <c r="K568" s="39">
        <f t="shared" si="178"/>
        <v>4912.2650159999994</v>
      </c>
      <c r="L568" s="39">
        <f t="shared" si="178"/>
        <v>4753.7451190000002</v>
      </c>
      <c r="M568" s="39">
        <f t="shared" si="134"/>
        <v>3.3346318120090026</v>
      </c>
      <c r="N568" s="123">
        <f>D568/D579*100</f>
        <v>11.698665537924899</v>
      </c>
    </row>
    <row r="569" spans="1:14" ht="14.25" thickBot="1">
      <c r="A569" s="244"/>
      <c r="B569" s="173" t="s">
        <v>21</v>
      </c>
      <c r="C569" s="39">
        <f t="shared" ref="C569:L569" si="179">C530+C543+C556</f>
        <v>141.40889099999998</v>
      </c>
      <c r="D569" s="39">
        <f t="shared" si="179"/>
        <v>1944.4004910000001</v>
      </c>
      <c r="E569" s="39">
        <f t="shared" si="179"/>
        <v>1119.642605</v>
      </c>
      <c r="F569" s="39">
        <f t="shared" si="170"/>
        <v>73.662602898181078</v>
      </c>
      <c r="G569" s="39">
        <f t="shared" si="179"/>
        <v>2163</v>
      </c>
      <c r="H569" s="39">
        <f t="shared" si="179"/>
        <v>1495298.6358620003</v>
      </c>
      <c r="I569" s="39">
        <f t="shared" si="179"/>
        <v>154</v>
      </c>
      <c r="J569" s="39">
        <f t="shared" si="179"/>
        <v>13.8873</v>
      </c>
      <c r="K569" s="39">
        <f t="shared" si="179"/>
        <v>2299.2872790000001</v>
      </c>
      <c r="L569" s="39">
        <f t="shared" si="179"/>
        <v>1043.751692</v>
      </c>
      <c r="M569" s="39">
        <f t="shared" si="134"/>
        <v>120.29063968214386</v>
      </c>
      <c r="N569" s="123">
        <f>D569/D579*100</f>
        <v>4.2537858107420288</v>
      </c>
    </row>
    <row r="570" spans="1:14" ht="14.25" thickBot="1">
      <c r="A570" s="244"/>
      <c r="B570" s="173" t="s">
        <v>22</v>
      </c>
      <c r="C570" s="39">
        <f t="shared" ref="C570:L570" si="180">C531+C544+C557</f>
        <v>125.998845</v>
      </c>
      <c r="D570" s="39">
        <f t="shared" si="180"/>
        <v>654.827</v>
      </c>
      <c r="E570" s="39">
        <f t="shared" si="180"/>
        <v>527.90898800000002</v>
      </c>
      <c r="F570" s="39">
        <f t="shared" si="170"/>
        <v>24.041646360451807</v>
      </c>
      <c r="G570" s="39">
        <f t="shared" si="180"/>
        <v>36813</v>
      </c>
      <c r="H570" s="39">
        <f t="shared" si="180"/>
        <v>2044502.8861000002</v>
      </c>
      <c r="I570" s="39">
        <f t="shared" si="180"/>
        <v>1848</v>
      </c>
      <c r="J570" s="39">
        <f t="shared" si="180"/>
        <v>18.907651000000001</v>
      </c>
      <c r="K570" s="39">
        <f t="shared" si="180"/>
        <v>242.620597</v>
      </c>
      <c r="L570" s="39">
        <f t="shared" si="180"/>
        <v>235.19720000000001</v>
      </c>
      <c r="M570" s="39">
        <f t="shared" si="134"/>
        <v>3.1562437818137266</v>
      </c>
      <c r="N570" s="123">
        <f>D570/D579*100</f>
        <v>1.4325720518915308</v>
      </c>
    </row>
    <row r="571" spans="1:14" ht="14.25" thickBot="1">
      <c r="A571" s="244"/>
      <c r="B571" s="173" t="s">
        <v>23</v>
      </c>
      <c r="C571" s="39">
        <f t="shared" ref="C571:L571" si="181">C532+C545+C558</f>
        <v>11.646957</v>
      </c>
      <c r="D571" s="39">
        <f t="shared" si="181"/>
        <v>102.007785</v>
      </c>
      <c r="E571" s="39">
        <f t="shared" si="181"/>
        <v>74.364221000000001</v>
      </c>
      <c r="F571" s="39">
        <f t="shared" si="170"/>
        <v>37.173204571053056</v>
      </c>
      <c r="G571" s="39">
        <f t="shared" si="181"/>
        <v>2173</v>
      </c>
      <c r="H571" s="39">
        <f t="shared" si="181"/>
        <v>415217.65835000004</v>
      </c>
      <c r="I571" s="39">
        <f t="shared" si="181"/>
        <v>10</v>
      </c>
      <c r="J571" s="39">
        <f t="shared" si="181"/>
        <v>3.59</v>
      </c>
      <c r="K571" s="39">
        <f t="shared" si="181"/>
        <v>24.89</v>
      </c>
      <c r="L571" s="39">
        <f t="shared" si="181"/>
        <v>10.190000000000001</v>
      </c>
      <c r="M571" s="39">
        <f t="shared" si="134"/>
        <v>144.2590775269872</v>
      </c>
      <c r="N571" s="123">
        <f>D571/D579*100</f>
        <v>0.22316352542940368</v>
      </c>
    </row>
    <row r="572" spans="1:14" ht="14.25" thickBot="1">
      <c r="A572" s="244"/>
      <c r="B572" s="173" t="s">
        <v>24</v>
      </c>
      <c r="C572" s="39">
        <f t="shared" ref="C572:L572" si="182">C533+C546+C559</f>
        <v>282.10478000000001</v>
      </c>
      <c r="D572" s="39">
        <f t="shared" si="182"/>
        <v>2998.123067</v>
      </c>
      <c r="E572" s="39">
        <f t="shared" si="182"/>
        <v>2682.2843759999996</v>
      </c>
      <c r="F572" s="39">
        <f t="shared" si="170"/>
        <v>11.774989028978352</v>
      </c>
      <c r="G572" s="39">
        <f t="shared" si="182"/>
        <v>4923</v>
      </c>
      <c r="H572" s="39">
        <f t="shared" si="182"/>
        <v>2494097.6561020003</v>
      </c>
      <c r="I572" s="39">
        <f t="shared" si="182"/>
        <v>775</v>
      </c>
      <c r="J572" s="39">
        <f t="shared" si="182"/>
        <v>118.401861</v>
      </c>
      <c r="K572" s="39">
        <f t="shared" si="182"/>
        <v>1347.7524430000001</v>
      </c>
      <c r="L572" s="39">
        <f t="shared" si="182"/>
        <v>798.46145600000011</v>
      </c>
      <c r="M572" s="39">
        <f t="shared" si="134"/>
        <v>68.793675996803515</v>
      </c>
      <c r="N572" s="123">
        <f>D572/D579*100</f>
        <v>6.5590259929958901</v>
      </c>
    </row>
    <row r="573" spans="1:14" ht="14.25" thickBot="1">
      <c r="A573" s="244"/>
      <c r="B573" s="173" t="s">
        <v>25</v>
      </c>
      <c r="C573" s="39">
        <f t="shared" ref="C573:L573" si="183">C534+C547+C560</f>
        <v>3118.651828</v>
      </c>
      <c r="D573" s="39">
        <f t="shared" si="183"/>
        <v>12591.413966</v>
      </c>
      <c r="E573" s="39">
        <f t="shared" si="183"/>
        <v>15515.678599999999</v>
      </c>
      <c r="F573" s="39">
        <f t="shared" si="170"/>
        <v>-18.847159118132282</v>
      </c>
      <c r="G573" s="39">
        <f t="shared" si="183"/>
        <v>4655</v>
      </c>
      <c r="H573" s="39">
        <f t="shared" si="183"/>
        <v>492400.60431900003</v>
      </c>
      <c r="I573" s="39">
        <f t="shared" si="183"/>
        <v>5641</v>
      </c>
      <c r="J573" s="39">
        <f t="shared" si="183"/>
        <v>886.02279999999996</v>
      </c>
      <c r="K573" s="39">
        <f t="shared" si="183"/>
        <v>2895.563075</v>
      </c>
      <c r="L573" s="39">
        <f t="shared" si="183"/>
        <v>968.38660000000004</v>
      </c>
      <c r="M573" s="39">
        <f t="shared" si="134"/>
        <v>199.00899857556888</v>
      </c>
      <c r="N573" s="123">
        <f>D573/D579*100</f>
        <v>27.546371395022344</v>
      </c>
    </row>
    <row r="574" spans="1:14" ht="14.25" thickBot="1">
      <c r="A574" s="244"/>
      <c r="B574" s="173" t="s">
        <v>26</v>
      </c>
      <c r="C574" s="39">
        <f t="shared" ref="C574:L574" si="184">C535+C548+C561</f>
        <v>673.16377600000055</v>
      </c>
      <c r="D574" s="39">
        <f t="shared" si="184"/>
        <v>3731.3170660000001</v>
      </c>
      <c r="E574" s="39">
        <f t="shared" si="184"/>
        <v>2465.6062660000002</v>
      </c>
      <c r="F574" s="39">
        <f t="shared" si="170"/>
        <v>51.334668371580129</v>
      </c>
      <c r="G574" s="39">
        <f t="shared" si="184"/>
        <v>143450</v>
      </c>
      <c r="H574" s="39">
        <f t="shared" si="184"/>
        <v>31857907.639700003</v>
      </c>
      <c r="I574" s="39">
        <f t="shared" si="184"/>
        <v>2147</v>
      </c>
      <c r="J574" s="39">
        <f t="shared" si="184"/>
        <v>40.770161999999992</v>
      </c>
      <c r="K574" s="39">
        <f t="shared" si="184"/>
        <v>939.48376499999995</v>
      </c>
      <c r="L574" s="39">
        <f t="shared" si="184"/>
        <v>866.12160500000005</v>
      </c>
      <c r="M574" s="39">
        <f t="shared" si="134"/>
        <v>8.4701916655225222</v>
      </c>
      <c r="N574" s="123">
        <f>D574/D579*100</f>
        <v>8.1630423692021044</v>
      </c>
    </row>
    <row r="575" spans="1:14" ht="14.25" thickBot="1">
      <c r="A575" s="244"/>
      <c r="B575" s="173" t="s">
        <v>27</v>
      </c>
      <c r="C575" s="39">
        <f t="shared" ref="C575:L575" si="185">C536+C549+C562</f>
        <v>408.85681399999999</v>
      </c>
      <c r="D575" s="39">
        <f t="shared" si="185"/>
        <v>753.85353299999997</v>
      </c>
      <c r="E575" s="39">
        <f t="shared" si="185"/>
        <v>154.57159300000001</v>
      </c>
      <c r="F575" s="39">
        <f t="shared" si="170"/>
        <v>387.70509404014484</v>
      </c>
      <c r="G575" s="39">
        <f t="shared" si="185"/>
        <v>210</v>
      </c>
      <c r="H575" s="39">
        <f t="shared" si="185"/>
        <v>133928.99425300001</v>
      </c>
      <c r="I575" s="39">
        <f t="shared" si="185"/>
        <v>4</v>
      </c>
      <c r="J575" s="39">
        <f t="shared" si="185"/>
        <v>0</v>
      </c>
      <c r="K575" s="39">
        <f t="shared" si="185"/>
        <v>6.44</v>
      </c>
      <c r="L575" s="39">
        <f t="shared" si="185"/>
        <v>1.07</v>
      </c>
      <c r="M575" s="39">
        <f t="shared" si="134"/>
        <v>501.86915887850472</v>
      </c>
      <c r="N575" s="123">
        <f>D575/D579*100</f>
        <v>1.6492134603421817</v>
      </c>
    </row>
    <row r="576" spans="1:14" ht="14.25" thickBot="1">
      <c r="A576" s="244"/>
      <c r="B576" s="18" t="s">
        <v>28</v>
      </c>
      <c r="C576" s="39">
        <f t="shared" ref="C576:L576" si="186">C537+C550+C563</f>
        <v>0</v>
      </c>
      <c r="D576" s="39">
        <f t="shared" si="186"/>
        <v>109.41</v>
      </c>
      <c r="E576" s="39">
        <f t="shared" si="186"/>
        <v>67.829599999999999</v>
      </c>
      <c r="F576" s="39">
        <f t="shared" si="170"/>
        <v>61.301260806491555</v>
      </c>
      <c r="G576" s="39">
        <f t="shared" si="186"/>
        <v>28</v>
      </c>
      <c r="H576" s="39">
        <f t="shared" si="186"/>
        <v>26571.41</v>
      </c>
      <c r="I576" s="39">
        <f t="shared" si="186"/>
        <v>1</v>
      </c>
      <c r="J576" s="39">
        <f t="shared" si="186"/>
        <v>0</v>
      </c>
      <c r="K576" s="39">
        <f t="shared" si="186"/>
        <v>3.68</v>
      </c>
      <c r="L576" s="39">
        <f t="shared" si="186"/>
        <v>0</v>
      </c>
      <c r="M576" s="39" t="e">
        <f t="shared" si="134"/>
        <v>#DIV/0!</v>
      </c>
      <c r="N576" s="123">
        <f>D576/D579*100</f>
        <v>0.23935743058464662</v>
      </c>
    </row>
    <row r="577" spans="1:14" ht="14.25" thickBot="1">
      <c r="A577" s="244"/>
      <c r="B577" s="18" t="s">
        <v>29</v>
      </c>
      <c r="C577" s="39">
        <f t="shared" ref="C577:L577" si="187">C538+C551+C564</f>
        <v>12.5502</v>
      </c>
      <c r="D577" s="39">
        <f t="shared" si="187"/>
        <v>56.267745000000005</v>
      </c>
      <c r="E577" s="39">
        <f t="shared" si="187"/>
        <v>15.786446999999999</v>
      </c>
      <c r="F577" s="39">
        <f t="shared" si="170"/>
        <v>256.43070920264711</v>
      </c>
      <c r="G577" s="39">
        <f t="shared" si="187"/>
        <v>36</v>
      </c>
      <c r="H577" s="39">
        <f t="shared" si="187"/>
        <v>20662.477144999997</v>
      </c>
      <c r="I577" s="39">
        <f t="shared" si="187"/>
        <v>1</v>
      </c>
      <c r="J577" s="39">
        <f t="shared" si="187"/>
        <v>0</v>
      </c>
      <c r="K577" s="39">
        <f t="shared" si="187"/>
        <v>2.7</v>
      </c>
      <c r="L577" s="39">
        <f t="shared" si="187"/>
        <v>0</v>
      </c>
      <c r="M577" s="39" t="e">
        <f t="shared" si="134"/>
        <v>#DIV/0!</v>
      </c>
      <c r="N577" s="123">
        <f>D577/D579*100</f>
        <v>0.12309754929158301</v>
      </c>
    </row>
    <row r="578" spans="1:14" ht="14.25" thickBot="1">
      <c r="A578" s="244"/>
      <c r="B578" s="18" t="s">
        <v>30</v>
      </c>
      <c r="C578" s="39">
        <f t="shared" ref="C578:L578" si="188">C539+C552+C565</f>
        <v>394.66933099999994</v>
      </c>
      <c r="D578" s="39">
        <f t="shared" si="188"/>
        <v>580.5681229999999</v>
      </c>
      <c r="E578" s="39">
        <f t="shared" si="188"/>
        <v>63.620000000000005</v>
      </c>
      <c r="F578" s="39">
        <f t="shared" si="170"/>
        <v>812.55599339830212</v>
      </c>
      <c r="G578" s="39">
        <f t="shared" si="188"/>
        <v>117</v>
      </c>
      <c r="H578" s="39">
        <f t="shared" si="188"/>
        <v>79220.078607999996</v>
      </c>
      <c r="I578" s="39">
        <f t="shared" si="188"/>
        <v>0</v>
      </c>
      <c r="J578" s="39">
        <f t="shared" si="188"/>
        <v>0</v>
      </c>
      <c r="K578" s="39">
        <f t="shared" si="188"/>
        <v>0</v>
      </c>
      <c r="L578" s="39">
        <f t="shared" si="188"/>
        <v>0</v>
      </c>
      <c r="M578" s="39" t="e">
        <f t="shared" si="134"/>
        <v>#DIV/0!</v>
      </c>
      <c r="N578" s="123">
        <f>D578/D579*100</f>
        <v>1.2701151101419528</v>
      </c>
    </row>
    <row r="579" spans="1:14" ht="14.25" thickBot="1">
      <c r="A579" s="258"/>
      <c r="B579" s="43" t="s">
        <v>50</v>
      </c>
      <c r="C579" s="44">
        <f t="shared" ref="C579:L579" si="189">C567+C569+C570+C571+C572+C573+C574+C575</f>
        <v>7668.2169670000003</v>
      </c>
      <c r="D579" s="44">
        <f t="shared" si="189"/>
        <v>45709.882385000004</v>
      </c>
      <c r="E579" s="44">
        <f t="shared" si="189"/>
        <v>50976.108928999995</v>
      </c>
      <c r="F579" s="44">
        <f t="shared" si="170"/>
        <v>-10.330773875532243</v>
      </c>
      <c r="G579" s="44">
        <f t="shared" si="189"/>
        <v>357398</v>
      </c>
      <c r="H579" s="44">
        <f t="shared" si="189"/>
        <v>54070203.654785998</v>
      </c>
      <c r="I579" s="44">
        <f t="shared" si="189"/>
        <v>31031</v>
      </c>
      <c r="J579" s="44">
        <f t="shared" si="189"/>
        <v>2733.2973669999997</v>
      </c>
      <c r="K579" s="44">
        <f t="shared" si="189"/>
        <v>22570.706619000004</v>
      </c>
      <c r="L579" s="44">
        <f t="shared" si="189"/>
        <v>17492.742373000001</v>
      </c>
      <c r="M579" s="44">
        <f t="shared" si="134"/>
        <v>29.02897749090404</v>
      </c>
      <c r="N579" s="129">
        <f>D579/D579*100</f>
        <v>100</v>
      </c>
    </row>
    <row r="580" spans="1:14">
      <c r="A580" s="51" t="s">
        <v>51</v>
      </c>
      <c r="B580" s="51"/>
      <c r="C580" s="51"/>
      <c r="D580" s="51"/>
      <c r="E580" s="51"/>
      <c r="F580" s="51"/>
      <c r="G580" s="51"/>
      <c r="H580" s="51"/>
      <c r="I580" s="51"/>
    </row>
    <row r="581" spans="1:14">
      <c r="A581" s="51" t="s">
        <v>52</v>
      </c>
      <c r="B581" s="51"/>
      <c r="C581" s="51"/>
      <c r="D581" s="51"/>
      <c r="E581" s="51"/>
      <c r="F581" s="51"/>
      <c r="G581" s="51"/>
      <c r="H581" s="51"/>
      <c r="I581" s="51"/>
    </row>
  </sheetData>
  <mergeCells count="90">
    <mergeCell ref="N4:N5"/>
    <mergeCell ref="N222:N223"/>
    <mergeCell ref="N399:N400"/>
    <mergeCell ref="N525:N526"/>
    <mergeCell ref="A1:N2"/>
    <mergeCell ref="A219:N220"/>
    <mergeCell ref="A396:N397"/>
    <mergeCell ref="A522:N523"/>
    <mergeCell ref="A342:A354"/>
    <mergeCell ref="A355:A367"/>
    <mergeCell ref="A368:A380"/>
    <mergeCell ref="A381:A393"/>
    <mergeCell ref="A399:A414"/>
    <mergeCell ref="A277:A289"/>
    <mergeCell ref="A290:A302"/>
    <mergeCell ref="A303:A315"/>
    <mergeCell ref="A554:A566"/>
    <mergeCell ref="A567:A579"/>
    <mergeCell ref="C5:C6"/>
    <mergeCell ref="C223:C224"/>
    <mergeCell ref="C400:C401"/>
    <mergeCell ref="C526:C527"/>
    <mergeCell ref="A480:A492"/>
    <mergeCell ref="A493:A505"/>
    <mergeCell ref="A506:A518"/>
    <mergeCell ref="A525:A540"/>
    <mergeCell ref="A541:A553"/>
    <mergeCell ref="A415:A427"/>
    <mergeCell ref="A428:A440"/>
    <mergeCell ref="A441:A453"/>
    <mergeCell ref="A454:A466"/>
    <mergeCell ref="A467:A479"/>
    <mergeCell ref="A329:A341"/>
    <mergeCell ref="A202:A214"/>
    <mergeCell ref="A222:A237"/>
    <mergeCell ref="A238:A250"/>
    <mergeCell ref="A251:A263"/>
    <mergeCell ref="A264:A276"/>
    <mergeCell ref="A150:A162"/>
    <mergeCell ref="A163:A175"/>
    <mergeCell ref="A176:A188"/>
    <mergeCell ref="A189:A201"/>
    <mergeCell ref="A316:A328"/>
    <mergeCell ref="A85:A97"/>
    <mergeCell ref="A98:A110"/>
    <mergeCell ref="A111:A123"/>
    <mergeCell ref="A124:A136"/>
    <mergeCell ref="A137:A149"/>
    <mergeCell ref="A398:N398"/>
    <mergeCell ref="C525:F525"/>
    <mergeCell ref="G525:H525"/>
    <mergeCell ref="I525:M525"/>
    <mergeCell ref="J526:L526"/>
    <mergeCell ref="D526:D527"/>
    <mergeCell ref="E526:E527"/>
    <mergeCell ref="G526:G527"/>
    <mergeCell ref="H526:H527"/>
    <mergeCell ref="A524:N524"/>
    <mergeCell ref="C399:F399"/>
    <mergeCell ref="G399:H399"/>
    <mergeCell ref="I399:M399"/>
    <mergeCell ref="J400:L400"/>
    <mergeCell ref="D400:D401"/>
    <mergeCell ref="E400:E401"/>
    <mergeCell ref="G400:G401"/>
    <mergeCell ref="H400:H401"/>
    <mergeCell ref="A3:N3"/>
    <mergeCell ref="C222:F222"/>
    <mergeCell ref="G222:H222"/>
    <mergeCell ref="I222:M222"/>
    <mergeCell ref="J223:L223"/>
    <mergeCell ref="D223:D224"/>
    <mergeCell ref="E223:E224"/>
    <mergeCell ref="G223:G224"/>
    <mergeCell ref="H223:H224"/>
    <mergeCell ref="A221:N221"/>
    <mergeCell ref="A4:A19"/>
    <mergeCell ref="A20:A32"/>
    <mergeCell ref="A33:A45"/>
    <mergeCell ref="A46:A58"/>
    <mergeCell ref="A59:A71"/>
    <mergeCell ref="A72:A84"/>
    <mergeCell ref="C4:F4"/>
    <mergeCell ref="G4:H4"/>
    <mergeCell ref="I4:M4"/>
    <mergeCell ref="J5:L5"/>
    <mergeCell ref="D5:D6"/>
    <mergeCell ref="E5:E6"/>
    <mergeCell ref="G5:G6"/>
    <mergeCell ref="H5:H6"/>
  </mergeCells>
  <phoneticPr fontId="21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27"/>
  <sheetViews>
    <sheetView workbookViewId="0">
      <selection activeCell="B7" sqref="B7:K7"/>
    </sheetView>
  </sheetViews>
  <sheetFormatPr defaultColWidth="9" defaultRowHeight="20.25"/>
  <cols>
    <col min="1" max="1" width="11.875" style="1" customWidth="1"/>
    <col min="2" max="5" width="9" style="1"/>
    <col min="6" max="6" width="9" style="1" customWidth="1"/>
    <col min="7" max="16384" width="9" style="1"/>
  </cols>
  <sheetData>
    <row r="1" spans="1:11">
      <c r="A1" s="2"/>
      <c r="B1" s="2"/>
      <c r="C1" s="2"/>
      <c r="D1" s="2" t="s">
        <v>96</v>
      </c>
      <c r="E1" s="2"/>
      <c r="F1" s="2"/>
      <c r="G1" s="2"/>
      <c r="H1" s="2"/>
      <c r="I1" s="2"/>
      <c r="J1" s="8"/>
      <c r="K1" s="8"/>
    </row>
    <row r="2" spans="1:11">
      <c r="A2" s="2"/>
      <c r="B2" s="2"/>
      <c r="C2" s="2"/>
      <c r="D2" s="265" t="s">
        <v>105</v>
      </c>
      <c r="E2" s="265"/>
      <c r="F2" s="265"/>
      <c r="G2" s="265"/>
      <c r="H2" s="265"/>
      <c r="I2" s="265"/>
      <c r="J2" s="2" t="s">
        <v>71</v>
      </c>
    </row>
    <row r="3" spans="1:11">
      <c r="A3" s="266" t="s">
        <v>72</v>
      </c>
      <c r="B3" s="266" t="s">
        <v>73</v>
      </c>
      <c r="C3" s="266"/>
      <c r="D3" s="266" t="s">
        <v>74</v>
      </c>
      <c r="E3" s="266"/>
      <c r="F3" s="266" t="s">
        <v>68</v>
      </c>
      <c r="G3" s="266"/>
      <c r="H3" s="266" t="s">
        <v>69</v>
      </c>
      <c r="I3" s="266"/>
      <c r="J3" s="266" t="s">
        <v>70</v>
      </c>
      <c r="K3" s="266"/>
    </row>
    <row r="4" spans="1:11">
      <c r="A4" s="266"/>
      <c r="B4" s="3" t="s">
        <v>9</v>
      </c>
      <c r="C4" s="3" t="s">
        <v>50</v>
      </c>
      <c r="D4" s="3" t="s">
        <v>9</v>
      </c>
      <c r="E4" s="3" t="s">
        <v>75</v>
      </c>
      <c r="F4" s="3" t="s">
        <v>9</v>
      </c>
      <c r="G4" s="3" t="s">
        <v>75</v>
      </c>
      <c r="H4" s="3" t="s">
        <v>9</v>
      </c>
      <c r="I4" s="3" t="s">
        <v>75</v>
      </c>
      <c r="J4" s="3" t="s">
        <v>9</v>
      </c>
      <c r="K4" s="3" t="s">
        <v>75</v>
      </c>
    </row>
    <row r="5" spans="1:11">
      <c r="A5" s="155" t="s">
        <v>57</v>
      </c>
      <c r="B5" s="133">
        <v>3072</v>
      </c>
      <c r="C5" s="133">
        <v>20858</v>
      </c>
      <c r="D5" s="133">
        <v>560</v>
      </c>
      <c r="E5" s="133">
        <v>2928</v>
      </c>
      <c r="F5" s="133">
        <v>1838</v>
      </c>
      <c r="G5" s="133">
        <v>14202</v>
      </c>
      <c r="H5" s="133">
        <v>322</v>
      </c>
      <c r="I5" s="133">
        <v>1838</v>
      </c>
      <c r="J5" s="133">
        <v>352</v>
      </c>
      <c r="K5" s="133">
        <v>1890</v>
      </c>
    </row>
    <row r="6" spans="1:11">
      <c r="A6" s="155" t="s">
        <v>76</v>
      </c>
      <c r="B6" s="4">
        <v>38</v>
      </c>
      <c r="C6" s="4">
        <v>207</v>
      </c>
      <c r="D6" s="4">
        <v>38</v>
      </c>
      <c r="E6" s="4">
        <v>207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</row>
    <row r="7" spans="1:11">
      <c r="A7" s="155" t="s">
        <v>59</v>
      </c>
      <c r="B7" s="4">
        <v>5</v>
      </c>
      <c r="C7" s="4">
        <v>13</v>
      </c>
      <c r="D7" s="4">
        <v>4</v>
      </c>
      <c r="E7" s="4">
        <v>12</v>
      </c>
      <c r="F7" s="4">
        <v>0</v>
      </c>
      <c r="G7" s="4">
        <v>0</v>
      </c>
      <c r="H7" s="4">
        <v>0</v>
      </c>
      <c r="I7" s="4">
        <v>0</v>
      </c>
      <c r="J7" s="4">
        <v>1</v>
      </c>
      <c r="K7" s="4">
        <v>1</v>
      </c>
    </row>
    <row r="8" spans="1:11">
      <c r="A8" s="155" t="s">
        <v>77</v>
      </c>
      <c r="B8" s="4">
        <v>21</v>
      </c>
      <c r="C8" s="4">
        <v>141</v>
      </c>
      <c r="D8" s="4">
        <v>8</v>
      </c>
      <c r="E8" s="4">
        <v>57</v>
      </c>
      <c r="F8" s="4">
        <v>8</v>
      </c>
      <c r="G8" s="4">
        <v>43</v>
      </c>
      <c r="H8" s="4">
        <v>5</v>
      </c>
      <c r="I8" s="4">
        <v>41</v>
      </c>
      <c r="J8" s="4">
        <v>0</v>
      </c>
      <c r="K8" s="4">
        <v>0</v>
      </c>
    </row>
    <row r="9" spans="1:11">
      <c r="A9" s="155" t="s">
        <v>78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267" t="s">
        <v>79</v>
      </c>
      <c r="K9" s="267"/>
    </row>
    <row r="10" spans="1:11">
      <c r="A10" s="155" t="s">
        <v>61</v>
      </c>
      <c r="B10" s="4">
        <v>0</v>
      </c>
      <c r="C10" s="4">
        <v>3</v>
      </c>
      <c r="D10" s="4">
        <v>0</v>
      </c>
      <c r="E10" s="4">
        <v>3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</row>
    <row r="11" spans="1:11">
      <c r="A11" s="155" t="s">
        <v>62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267" t="s">
        <v>79</v>
      </c>
      <c r="K11" s="267"/>
    </row>
    <row r="12" spans="1:11">
      <c r="A12" s="155" t="s">
        <v>93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267" t="s">
        <v>79</v>
      </c>
      <c r="K12" s="267"/>
    </row>
    <row r="13" spans="1:11">
      <c r="A13" s="155" t="s">
        <v>80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267" t="s">
        <v>79</v>
      </c>
      <c r="I13" s="267"/>
      <c r="J13" s="267" t="s">
        <v>79</v>
      </c>
      <c r="K13" s="267"/>
    </row>
    <row r="14" spans="1:11">
      <c r="A14" s="155" t="s">
        <v>81</v>
      </c>
      <c r="B14" s="4">
        <v>0</v>
      </c>
      <c r="C14" s="4">
        <v>0</v>
      </c>
      <c r="D14" s="4">
        <v>0</v>
      </c>
      <c r="E14" s="4">
        <v>0</v>
      </c>
      <c r="F14" s="267" t="s">
        <v>79</v>
      </c>
      <c r="G14" s="267"/>
      <c r="H14" s="267" t="s">
        <v>79</v>
      </c>
      <c r="I14" s="267"/>
      <c r="J14" s="267" t="s">
        <v>79</v>
      </c>
      <c r="K14" s="267"/>
    </row>
    <row r="15" spans="1:11">
      <c r="A15" s="155" t="s">
        <v>63</v>
      </c>
      <c r="B15" s="4">
        <v>0</v>
      </c>
      <c r="C15" s="4">
        <v>12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12</v>
      </c>
      <c r="J15" s="4">
        <v>0</v>
      </c>
      <c r="K15" s="4">
        <v>0</v>
      </c>
    </row>
    <row r="16" spans="1:11">
      <c r="A16" s="155" t="s">
        <v>64</v>
      </c>
      <c r="B16" s="132">
        <v>124</v>
      </c>
      <c r="C16" s="132">
        <v>551</v>
      </c>
      <c r="D16" s="132">
        <v>40</v>
      </c>
      <c r="E16" s="132">
        <v>164</v>
      </c>
      <c r="F16" s="132">
        <v>4</v>
      </c>
      <c r="G16" s="132">
        <v>40</v>
      </c>
      <c r="H16" s="132">
        <v>80</v>
      </c>
      <c r="I16" s="132">
        <v>347</v>
      </c>
      <c r="J16" s="6">
        <v>0</v>
      </c>
      <c r="K16" s="6">
        <v>0</v>
      </c>
    </row>
    <row r="17" spans="1:11">
      <c r="A17" s="155" t="s">
        <v>65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</row>
    <row r="18" spans="1:11">
      <c r="A18" s="155" t="s">
        <v>82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</row>
    <row r="19" spans="1:11">
      <c r="A19" s="155" t="s">
        <v>83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267" t="s">
        <v>79</v>
      </c>
      <c r="I19" s="267"/>
      <c r="J19" s="267" t="s">
        <v>79</v>
      </c>
      <c r="K19" s="267"/>
    </row>
    <row r="20" spans="1:11">
      <c r="A20" s="155" t="s">
        <v>84</v>
      </c>
      <c r="B20" s="4">
        <v>0</v>
      </c>
      <c r="C20" s="4">
        <v>2</v>
      </c>
      <c r="D20" s="4">
        <v>0</v>
      </c>
      <c r="E20" s="4">
        <v>2</v>
      </c>
      <c r="F20" s="267" t="s">
        <v>79</v>
      </c>
      <c r="G20" s="267"/>
      <c r="H20" s="267" t="s">
        <v>79</v>
      </c>
      <c r="I20" s="267"/>
      <c r="J20" s="267" t="s">
        <v>79</v>
      </c>
      <c r="K20" s="267"/>
    </row>
    <row r="21" spans="1:11">
      <c r="A21" s="155" t="s">
        <v>85</v>
      </c>
      <c r="B21" s="4">
        <v>0</v>
      </c>
      <c r="C21" s="4">
        <v>0</v>
      </c>
      <c r="D21" s="4">
        <v>0</v>
      </c>
      <c r="E21" s="4">
        <v>0</v>
      </c>
      <c r="F21" s="267" t="s">
        <v>79</v>
      </c>
      <c r="G21" s="267"/>
      <c r="H21" s="267" t="s">
        <v>79</v>
      </c>
      <c r="I21" s="267"/>
      <c r="J21" s="267" t="s">
        <v>79</v>
      </c>
      <c r="K21" s="267"/>
    </row>
    <row r="22" spans="1:11">
      <c r="A22" s="155" t="s">
        <v>86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267" t="s">
        <v>79</v>
      </c>
      <c r="I22" s="267"/>
      <c r="J22" s="267" t="s">
        <v>79</v>
      </c>
      <c r="K22" s="267"/>
    </row>
    <row r="23" spans="1:11">
      <c r="A23" s="155" t="s">
        <v>87</v>
      </c>
      <c r="B23" s="4">
        <v>0</v>
      </c>
      <c r="C23" s="4">
        <v>0</v>
      </c>
      <c r="D23" s="4">
        <v>0</v>
      </c>
      <c r="E23" s="4">
        <v>0</v>
      </c>
      <c r="F23" s="267" t="s">
        <v>79</v>
      </c>
      <c r="G23" s="267"/>
      <c r="H23" s="267" t="s">
        <v>79</v>
      </c>
      <c r="I23" s="267"/>
      <c r="J23" s="267" t="s">
        <v>79</v>
      </c>
      <c r="K23" s="267"/>
    </row>
    <row r="24" spans="1:11">
      <c r="A24" s="155" t="s">
        <v>88</v>
      </c>
      <c r="B24" s="4">
        <v>0</v>
      </c>
      <c r="C24" s="4">
        <v>0</v>
      </c>
      <c r="D24" s="4">
        <v>0</v>
      </c>
      <c r="E24" s="4">
        <v>0</v>
      </c>
      <c r="F24" s="267" t="s">
        <v>79</v>
      </c>
      <c r="G24" s="267"/>
      <c r="H24" s="267" t="s">
        <v>79</v>
      </c>
      <c r="I24" s="267"/>
      <c r="J24" s="267" t="s">
        <v>79</v>
      </c>
      <c r="K24" s="267"/>
    </row>
    <row r="25" spans="1:11">
      <c r="A25" s="155" t="s">
        <v>50</v>
      </c>
      <c r="B25" s="4">
        <f>B5+B6+B7+B8+B9+B10+B11+B12+B13+B15+B14+B16+B17+B18+B19+B20+B21+B22+B23+B24</f>
        <v>3260</v>
      </c>
      <c r="C25" s="4">
        <f t="shared" ref="C25:E25" si="0">C5+C6+C7+C8+C9+C10+C11+C12+C13+C15+C14+C16+C17+C18+C19+C20+C21+C22+C23+C24</f>
        <v>21787</v>
      </c>
      <c r="D25" s="4">
        <f t="shared" si="0"/>
        <v>650</v>
      </c>
      <c r="E25" s="4">
        <f t="shared" si="0"/>
        <v>3373</v>
      </c>
      <c r="F25" s="4">
        <f>F5+F6+F7+F8+F9+F10+F11+F12+F13</f>
        <v>1846</v>
      </c>
      <c r="G25" s="4">
        <f>G5+G6+G7+G8+G9+G10+G11+G12+G13</f>
        <v>14245</v>
      </c>
      <c r="H25" s="4">
        <f>H10+H9+H8+H7+H6+H5+H11+H16</f>
        <v>407</v>
      </c>
      <c r="I25" s="4">
        <f>I10+I9+I8+I7+I6+I5+I11+I16</f>
        <v>2226</v>
      </c>
      <c r="J25" s="4">
        <f>J8+J7+J6+J5</f>
        <v>353</v>
      </c>
      <c r="K25" s="4">
        <f>K8+K7+K6+K5</f>
        <v>1891</v>
      </c>
    </row>
    <row r="27" spans="1:11">
      <c r="A27" s="7" t="s">
        <v>89</v>
      </c>
    </row>
  </sheetData>
  <mergeCells count="31">
    <mergeCell ref="F24:G24"/>
    <mergeCell ref="H24:I24"/>
    <mergeCell ref="J24:K24"/>
    <mergeCell ref="A3:A4"/>
    <mergeCell ref="H22:I22"/>
    <mergeCell ref="J22:K22"/>
    <mergeCell ref="F23:G23"/>
    <mergeCell ref="H23:I23"/>
    <mergeCell ref="J23:K23"/>
    <mergeCell ref="F20:G20"/>
    <mergeCell ref="H20:I20"/>
    <mergeCell ref="J20:K20"/>
    <mergeCell ref="F21:G21"/>
    <mergeCell ref="H21:I21"/>
    <mergeCell ref="J21:K21"/>
    <mergeCell ref="F14:G14"/>
    <mergeCell ref="H14:I14"/>
    <mergeCell ref="J14:K14"/>
    <mergeCell ref="H19:I19"/>
    <mergeCell ref="J19:K19"/>
    <mergeCell ref="J3:K3"/>
    <mergeCell ref="J9:K9"/>
    <mergeCell ref="J11:K11"/>
    <mergeCell ref="J12:K12"/>
    <mergeCell ref="H13:I13"/>
    <mergeCell ref="J13:K13"/>
    <mergeCell ref="D2:I2"/>
    <mergeCell ref="B3:C3"/>
    <mergeCell ref="D3:E3"/>
    <mergeCell ref="F3:G3"/>
    <mergeCell ref="H3:I3"/>
  </mergeCells>
  <phoneticPr fontId="21" type="noConversion"/>
  <pageMargins left="0.69930555555555596" right="0.69930555555555596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E7" sqref="E7"/>
    </sheetView>
  </sheetViews>
  <sheetFormatPr defaultRowHeight="13.5"/>
  <cols>
    <col min="1" max="1" width="13.625" bestFit="1" customWidth="1"/>
    <col min="2" max="2" width="9.375" customWidth="1"/>
    <col min="3" max="3" width="9.5" bestFit="1" customWidth="1"/>
  </cols>
  <sheetData>
    <row r="1" spans="1:11" ht="25.5">
      <c r="A1" s="268" t="s">
        <v>111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</row>
    <row r="2" spans="1:11" ht="20.25">
      <c r="A2" s="157"/>
      <c r="B2" s="157"/>
      <c r="C2" s="157"/>
      <c r="D2" s="158"/>
      <c r="E2" s="159"/>
      <c r="F2" s="159"/>
      <c r="G2" s="159"/>
      <c r="H2" s="160"/>
      <c r="I2" s="161" t="s">
        <v>97</v>
      </c>
      <c r="J2" s="160"/>
      <c r="K2" s="162"/>
    </row>
    <row r="3" spans="1:11" ht="20.25">
      <c r="A3" s="270" t="s">
        <v>72</v>
      </c>
      <c r="B3" s="270" t="s">
        <v>73</v>
      </c>
      <c r="C3" s="270"/>
      <c r="D3" s="270" t="s">
        <v>74</v>
      </c>
      <c r="E3" s="270"/>
      <c r="F3" s="270" t="s">
        <v>68</v>
      </c>
      <c r="G3" s="270"/>
      <c r="H3" s="270" t="s">
        <v>69</v>
      </c>
      <c r="I3" s="270"/>
      <c r="J3" s="270" t="s">
        <v>70</v>
      </c>
      <c r="K3" s="270"/>
    </row>
    <row r="4" spans="1:11" ht="20.25">
      <c r="A4" s="270"/>
      <c r="B4" s="163" t="s">
        <v>9</v>
      </c>
      <c r="C4" s="163" t="s">
        <v>98</v>
      </c>
      <c r="D4" s="163" t="s">
        <v>9</v>
      </c>
      <c r="E4" s="163" t="s">
        <v>98</v>
      </c>
      <c r="F4" s="163" t="s">
        <v>9</v>
      </c>
      <c r="G4" s="163" t="s">
        <v>98</v>
      </c>
      <c r="H4" s="163" t="s">
        <v>9</v>
      </c>
      <c r="I4" s="163" t="s">
        <v>98</v>
      </c>
      <c r="J4" s="163" t="s">
        <v>9</v>
      </c>
      <c r="K4" s="163" t="s">
        <v>98</v>
      </c>
    </row>
    <row r="5" spans="1:11" ht="20.25">
      <c r="A5" s="163" t="s">
        <v>57</v>
      </c>
      <c r="B5" s="164">
        <f>D5+F5+H5+J5</f>
        <v>215.40999999999997</v>
      </c>
      <c r="C5" s="164">
        <f>E5+G5+I5+K5</f>
        <v>1431.1</v>
      </c>
      <c r="D5" s="164">
        <v>156.82</v>
      </c>
      <c r="E5" s="164">
        <v>1122.48</v>
      </c>
      <c r="F5" s="164">
        <v>33.6</v>
      </c>
      <c r="G5" s="164">
        <v>197.64</v>
      </c>
      <c r="H5" s="164">
        <v>9.23</v>
      </c>
      <c r="I5" s="164">
        <v>44.33</v>
      </c>
      <c r="J5" s="164">
        <v>15.76</v>
      </c>
      <c r="K5" s="164">
        <v>66.650000000000006</v>
      </c>
    </row>
    <row r="6" spans="1:11" ht="20.25">
      <c r="A6" s="163" t="s">
        <v>76</v>
      </c>
      <c r="B6" s="164">
        <f t="shared" ref="B6:C24" si="0">D6+F6+H6+J6</f>
        <v>30.290000000000003</v>
      </c>
      <c r="C6" s="164">
        <f t="shared" si="0"/>
        <v>301.65000000000003</v>
      </c>
      <c r="D6" s="165">
        <v>21.65</v>
      </c>
      <c r="E6" s="165">
        <v>215.16</v>
      </c>
      <c r="F6" s="166">
        <v>4.53</v>
      </c>
      <c r="G6" s="166">
        <v>32.69</v>
      </c>
      <c r="H6" s="166">
        <v>1.51</v>
      </c>
      <c r="I6" s="166">
        <v>24.88</v>
      </c>
      <c r="J6" s="166">
        <v>2.6</v>
      </c>
      <c r="K6" s="166">
        <v>28.92</v>
      </c>
    </row>
    <row r="7" spans="1:11" ht="20.25">
      <c r="A7" s="163" t="s">
        <v>59</v>
      </c>
      <c r="B7" s="164">
        <f t="shared" si="0"/>
        <v>144.18111698113213</v>
      </c>
      <c r="C7" s="164">
        <f t="shared" si="0"/>
        <v>1114.7605849056613</v>
      </c>
      <c r="D7" s="165">
        <v>122.73968962264155</v>
      </c>
      <c r="E7" s="165">
        <v>942.49876792452926</v>
      </c>
      <c r="F7" s="165">
        <v>15.773699056603775</v>
      </c>
      <c r="G7" s="165">
        <v>132.24110660377357</v>
      </c>
      <c r="H7" s="165">
        <v>4.1854830188679246</v>
      </c>
      <c r="I7" s="165">
        <v>22.009140566037729</v>
      </c>
      <c r="J7" s="165">
        <v>1.4822452830188682</v>
      </c>
      <c r="K7" s="165">
        <v>18.011569811320754</v>
      </c>
    </row>
    <row r="8" spans="1:11" ht="20.25">
      <c r="A8" s="163" t="s">
        <v>77</v>
      </c>
      <c r="B8" s="164">
        <f t="shared" si="0"/>
        <v>15.732099999999999</v>
      </c>
      <c r="C8" s="164">
        <f t="shared" si="0"/>
        <v>96.300600000000003</v>
      </c>
      <c r="D8" s="165">
        <v>11.6157</v>
      </c>
      <c r="E8" s="165">
        <v>65.710300000000004</v>
      </c>
      <c r="F8" s="165">
        <v>4.1163999999999996</v>
      </c>
      <c r="G8" s="165">
        <v>27.753699999999998</v>
      </c>
      <c r="H8" s="165">
        <v>0</v>
      </c>
      <c r="I8" s="165">
        <v>0.1928</v>
      </c>
      <c r="J8" s="165">
        <v>0</v>
      </c>
      <c r="K8" s="165">
        <v>2.6438000000000001</v>
      </c>
    </row>
    <row r="9" spans="1:11" ht="20.25">
      <c r="A9" s="163" t="s">
        <v>78</v>
      </c>
      <c r="B9" s="164">
        <f t="shared" si="0"/>
        <v>1.85</v>
      </c>
      <c r="C9" s="164">
        <f t="shared" si="0"/>
        <v>13.78</v>
      </c>
      <c r="D9" s="170">
        <v>1.75</v>
      </c>
      <c r="E9" s="170">
        <v>13.68</v>
      </c>
      <c r="F9" s="165">
        <v>0.1</v>
      </c>
      <c r="G9" s="165">
        <v>0.1</v>
      </c>
      <c r="H9" s="165">
        <v>0</v>
      </c>
      <c r="I9" s="165">
        <v>0</v>
      </c>
      <c r="J9" s="165">
        <v>0</v>
      </c>
      <c r="K9" s="165">
        <v>0</v>
      </c>
    </row>
    <row r="10" spans="1:11" ht="20.25">
      <c r="A10" s="163" t="s">
        <v>61</v>
      </c>
      <c r="B10" s="164">
        <f t="shared" si="0"/>
        <v>4.37</v>
      </c>
      <c r="C10" s="164">
        <f t="shared" si="0"/>
        <v>18.170000000000002</v>
      </c>
      <c r="D10" s="169">
        <v>1.48</v>
      </c>
      <c r="E10" s="169">
        <v>2.4300000000000002</v>
      </c>
      <c r="F10" s="169">
        <v>0.99</v>
      </c>
      <c r="G10" s="169">
        <v>4.45</v>
      </c>
      <c r="H10" s="169">
        <v>1.58</v>
      </c>
      <c r="I10" s="169">
        <v>1.82</v>
      </c>
      <c r="J10" s="169">
        <v>0.32</v>
      </c>
      <c r="K10" s="169">
        <v>9.4700000000000006</v>
      </c>
    </row>
    <row r="11" spans="1:11" ht="20.25">
      <c r="A11" s="163" t="s">
        <v>62</v>
      </c>
      <c r="B11" s="164">
        <f t="shared" si="0"/>
        <v>1.2000000000000002</v>
      </c>
      <c r="C11" s="164">
        <f t="shared" si="0"/>
        <v>11.58</v>
      </c>
      <c r="D11" s="165">
        <v>0.11</v>
      </c>
      <c r="E11" s="165">
        <v>5.96</v>
      </c>
      <c r="F11" s="165">
        <v>1.0900000000000001</v>
      </c>
      <c r="G11" s="165">
        <v>5.62</v>
      </c>
      <c r="H11" s="165">
        <v>0</v>
      </c>
      <c r="I11" s="165">
        <v>0</v>
      </c>
      <c r="J11" s="165">
        <v>0</v>
      </c>
      <c r="K11" s="165">
        <v>0</v>
      </c>
    </row>
    <row r="12" spans="1:11" ht="20.25">
      <c r="A12" s="163" t="s">
        <v>99</v>
      </c>
      <c r="B12" s="164">
        <f t="shared" si="0"/>
        <v>1.1600000000000001</v>
      </c>
      <c r="C12" s="164">
        <f t="shared" si="0"/>
        <v>25.590000000000003</v>
      </c>
      <c r="D12" s="165">
        <v>0</v>
      </c>
      <c r="E12" s="165">
        <v>1.83</v>
      </c>
      <c r="F12" s="165">
        <v>0.09</v>
      </c>
      <c r="G12" s="165">
        <v>1.66</v>
      </c>
      <c r="H12" s="165">
        <v>1.07</v>
      </c>
      <c r="I12" s="165">
        <v>22.1</v>
      </c>
      <c r="J12" s="167">
        <v>0</v>
      </c>
      <c r="K12" s="167">
        <v>0</v>
      </c>
    </row>
    <row r="13" spans="1:11" ht="20.25">
      <c r="A13" s="163" t="s">
        <v>80</v>
      </c>
      <c r="B13" s="164">
        <f t="shared" si="0"/>
        <v>9.4600000000000009</v>
      </c>
      <c r="C13" s="164">
        <f t="shared" si="0"/>
        <v>93.92</v>
      </c>
      <c r="D13" s="169">
        <v>8.98</v>
      </c>
      <c r="E13" s="169">
        <v>67.83</v>
      </c>
      <c r="F13" s="169">
        <v>0.48</v>
      </c>
      <c r="G13" s="169">
        <v>26.09</v>
      </c>
      <c r="H13" s="171">
        <v>0</v>
      </c>
      <c r="I13" s="171">
        <v>0</v>
      </c>
      <c r="J13" s="171">
        <v>0</v>
      </c>
      <c r="K13" s="171">
        <v>0</v>
      </c>
    </row>
    <row r="14" spans="1:11" ht="20.25">
      <c r="A14" s="163" t="s">
        <v>81</v>
      </c>
      <c r="B14" s="164">
        <f t="shared" si="0"/>
        <v>0</v>
      </c>
      <c r="C14" s="164">
        <f t="shared" si="0"/>
        <v>0</v>
      </c>
      <c r="D14" s="165">
        <v>0</v>
      </c>
      <c r="E14" s="165">
        <v>0</v>
      </c>
      <c r="F14" s="165">
        <v>0</v>
      </c>
      <c r="G14" s="165">
        <v>0</v>
      </c>
      <c r="H14" s="165">
        <v>0</v>
      </c>
      <c r="I14" s="165">
        <v>0</v>
      </c>
      <c r="J14" s="165">
        <v>0</v>
      </c>
      <c r="K14" s="165">
        <v>0</v>
      </c>
    </row>
    <row r="15" spans="1:11" ht="20.25">
      <c r="A15" s="163" t="s">
        <v>63</v>
      </c>
      <c r="B15" s="164">
        <f t="shared" si="0"/>
        <v>17.770178000000001</v>
      </c>
      <c r="C15" s="164">
        <f t="shared" si="0"/>
        <v>168.33841799999999</v>
      </c>
      <c r="D15" s="165">
        <v>9.3061330000000009</v>
      </c>
      <c r="E15" s="165">
        <v>79.361607000000006</v>
      </c>
      <c r="F15" s="165">
        <v>1.906701</v>
      </c>
      <c r="G15" s="165">
        <v>12.285584999999999</v>
      </c>
      <c r="H15" s="165">
        <v>1.326883</v>
      </c>
      <c r="I15" s="165">
        <v>10.966155000000001</v>
      </c>
      <c r="J15" s="165">
        <v>5.230461</v>
      </c>
      <c r="K15" s="165">
        <v>65.725071</v>
      </c>
    </row>
    <row r="16" spans="1:11" ht="20.25">
      <c r="A16" s="163" t="s">
        <v>64</v>
      </c>
      <c r="B16" s="164">
        <f t="shared" si="0"/>
        <v>19.16</v>
      </c>
      <c r="C16" s="164">
        <f t="shared" si="0"/>
        <v>65.589999999999989</v>
      </c>
      <c r="D16" s="164">
        <v>7.23</v>
      </c>
      <c r="E16" s="164">
        <v>17.23</v>
      </c>
      <c r="F16" s="164">
        <v>6.93</v>
      </c>
      <c r="G16" s="164">
        <v>32.369999999999997</v>
      </c>
      <c r="H16" s="164">
        <v>5</v>
      </c>
      <c r="I16" s="164">
        <v>15.99</v>
      </c>
      <c r="J16" s="171">
        <v>0</v>
      </c>
      <c r="K16" s="171">
        <v>0</v>
      </c>
    </row>
    <row r="17" spans="1:11" ht="20.25">
      <c r="A17" s="163" t="s">
        <v>65</v>
      </c>
      <c r="B17" s="164">
        <f t="shared" si="0"/>
        <v>9.6000000000000103</v>
      </c>
      <c r="C17" s="164">
        <f t="shared" si="0"/>
        <v>75.589999999999989</v>
      </c>
      <c r="D17" s="165">
        <v>8.9400000000000102</v>
      </c>
      <c r="E17" s="165">
        <v>68.666287999999994</v>
      </c>
      <c r="F17" s="165">
        <v>0.38</v>
      </c>
      <c r="G17" s="165">
        <v>4.3</v>
      </c>
      <c r="H17" s="165">
        <v>0.28000000000000003</v>
      </c>
      <c r="I17" s="165">
        <v>2.09</v>
      </c>
      <c r="J17" s="165">
        <v>0</v>
      </c>
      <c r="K17" s="165">
        <v>0.53371199999999996</v>
      </c>
    </row>
    <row r="18" spans="1:11" ht="20.25">
      <c r="A18" s="163" t="s">
        <v>82</v>
      </c>
      <c r="B18" s="164">
        <f t="shared" si="0"/>
        <v>0</v>
      </c>
      <c r="C18" s="164">
        <f t="shared" si="0"/>
        <v>0</v>
      </c>
      <c r="D18" s="165">
        <v>0</v>
      </c>
      <c r="E18" s="165">
        <v>0</v>
      </c>
      <c r="F18" s="165">
        <v>0</v>
      </c>
      <c r="G18" s="165">
        <v>0</v>
      </c>
      <c r="H18" s="165">
        <v>0</v>
      </c>
      <c r="I18" s="165">
        <v>0</v>
      </c>
      <c r="J18" s="165">
        <v>0</v>
      </c>
      <c r="K18" s="165">
        <v>0</v>
      </c>
    </row>
    <row r="19" spans="1:11" ht="20.25">
      <c r="A19" s="163" t="s">
        <v>83</v>
      </c>
      <c r="B19" s="164">
        <f t="shared" si="0"/>
        <v>0</v>
      </c>
      <c r="C19" s="164">
        <f t="shared" si="0"/>
        <v>0</v>
      </c>
      <c r="D19" s="165">
        <v>0</v>
      </c>
      <c r="E19" s="165">
        <v>0</v>
      </c>
      <c r="F19" s="165">
        <v>0</v>
      </c>
      <c r="G19" s="165">
        <v>0</v>
      </c>
      <c r="H19" s="165">
        <v>0</v>
      </c>
      <c r="I19" s="165">
        <v>0</v>
      </c>
      <c r="J19" s="165">
        <v>0</v>
      </c>
      <c r="K19" s="165">
        <v>0</v>
      </c>
    </row>
    <row r="20" spans="1:11" ht="20.25">
      <c r="A20" s="163" t="s">
        <v>84</v>
      </c>
      <c r="B20" s="164">
        <f t="shared" si="0"/>
        <v>0</v>
      </c>
      <c r="C20" s="164">
        <f t="shared" si="0"/>
        <v>2.0099999999999998</v>
      </c>
      <c r="D20" s="165">
        <v>0</v>
      </c>
      <c r="E20" s="165">
        <v>2.0099999999999998</v>
      </c>
      <c r="F20" s="165">
        <v>0</v>
      </c>
      <c r="G20" s="165">
        <v>0</v>
      </c>
      <c r="H20" s="165">
        <v>0</v>
      </c>
      <c r="I20" s="165">
        <v>0</v>
      </c>
      <c r="J20" s="165">
        <v>0</v>
      </c>
      <c r="K20" s="165">
        <v>0</v>
      </c>
    </row>
    <row r="21" spans="1:11" ht="20.25">
      <c r="A21" s="163" t="s">
        <v>85</v>
      </c>
      <c r="B21" s="164">
        <f t="shared" si="0"/>
        <v>1.06</v>
      </c>
      <c r="C21" s="164">
        <f t="shared" si="0"/>
        <v>0</v>
      </c>
      <c r="D21" s="165">
        <v>1.06</v>
      </c>
      <c r="E21" s="165">
        <v>0</v>
      </c>
      <c r="F21" s="167">
        <v>0</v>
      </c>
      <c r="G21" s="167">
        <v>0</v>
      </c>
      <c r="H21" s="167">
        <v>0</v>
      </c>
      <c r="I21" s="167">
        <v>0</v>
      </c>
      <c r="J21" s="167">
        <v>0</v>
      </c>
      <c r="K21" s="167">
        <v>0</v>
      </c>
    </row>
    <row r="22" spans="1:11" ht="20.25">
      <c r="A22" s="163" t="s">
        <v>86</v>
      </c>
      <c r="B22" s="164">
        <f t="shared" si="0"/>
        <v>0</v>
      </c>
      <c r="C22" s="164">
        <f t="shared" si="0"/>
        <v>3</v>
      </c>
      <c r="D22" s="165">
        <v>0</v>
      </c>
      <c r="E22" s="165">
        <v>3</v>
      </c>
      <c r="F22" s="165">
        <v>0</v>
      </c>
      <c r="G22" s="165">
        <v>0</v>
      </c>
      <c r="H22" s="167">
        <v>0</v>
      </c>
      <c r="I22" s="167">
        <v>0</v>
      </c>
      <c r="J22" s="167">
        <v>0</v>
      </c>
      <c r="K22" s="167">
        <v>0</v>
      </c>
    </row>
    <row r="23" spans="1:11" ht="20.25">
      <c r="A23" s="163" t="s">
        <v>87</v>
      </c>
      <c r="B23" s="164">
        <f t="shared" si="0"/>
        <v>0</v>
      </c>
      <c r="C23" s="164">
        <f t="shared" si="0"/>
        <v>0</v>
      </c>
      <c r="D23" s="165">
        <v>0</v>
      </c>
      <c r="E23" s="165">
        <v>0</v>
      </c>
      <c r="F23" s="165">
        <v>0</v>
      </c>
      <c r="G23" s="165">
        <v>0</v>
      </c>
      <c r="H23" s="165">
        <v>0</v>
      </c>
      <c r="I23" s="165">
        <v>0</v>
      </c>
      <c r="J23" s="165">
        <v>0</v>
      </c>
      <c r="K23" s="165">
        <v>0</v>
      </c>
    </row>
    <row r="24" spans="1:11" ht="20.25">
      <c r="A24" s="163" t="s">
        <v>88</v>
      </c>
      <c r="B24" s="164">
        <f t="shared" si="0"/>
        <v>0</v>
      </c>
      <c r="C24" s="164">
        <f t="shared" si="0"/>
        <v>1.18</v>
      </c>
      <c r="D24" s="165">
        <v>0</v>
      </c>
      <c r="E24" s="165">
        <v>1.18</v>
      </c>
      <c r="F24" s="167">
        <v>0</v>
      </c>
      <c r="G24" s="167">
        <v>0</v>
      </c>
      <c r="H24" s="167">
        <v>0</v>
      </c>
      <c r="I24" s="167">
        <v>0</v>
      </c>
      <c r="J24" s="167">
        <v>0</v>
      </c>
      <c r="K24" s="167">
        <v>0</v>
      </c>
    </row>
    <row r="25" spans="1:11" ht="20.25">
      <c r="A25" s="172" t="s">
        <v>102</v>
      </c>
      <c r="B25" s="164">
        <f t="shared" ref="B25" si="1">D25+F25+H25+J25</f>
        <v>0.18</v>
      </c>
      <c r="C25" s="164">
        <f t="shared" ref="C25" si="2">E25+G25+I25+K25</f>
        <v>0.18</v>
      </c>
      <c r="D25" s="165">
        <v>0.18</v>
      </c>
      <c r="E25" s="165">
        <v>0.18</v>
      </c>
      <c r="F25" s="167">
        <v>0</v>
      </c>
      <c r="G25" s="167">
        <v>0</v>
      </c>
      <c r="H25" s="167">
        <v>0</v>
      </c>
      <c r="I25" s="167">
        <v>0</v>
      </c>
      <c r="J25" s="167">
        <v>0</v>
      </c>
      <c r="K25" s="167">
        <v>0</v>
      </c>
    </row>
    <row r="26" spans="1:11" ht="20.25">
      <c r="A26" s="163" t="s">
        <v>50</v>
      </c>
      <c r="B26" s="164">
        <f>SUM(B5:B25)</f>
        <v>471.42339498113216</v>
      </c>
      <c r="C26" s="164">
        <f>SUM(C5:C25)</f>
        <v>3422.7396029056617</v>
      </c>
      <c r="D26" s="164">
        <f t="shared" ref="D26:K26" si="3">SUM(D5:D24)</f>
        <v>351.68152262264164</v>
      </c>
      <c r="E26" s="164">
        <f t="shared" si="3"/>
        <v>2609.026962924529</v>
      </c>
      <c r="F26" s="164">
        <f t="shared" si="3"/>
        <v>69.986800056603784</v>
      </c>
      <c r="G26" s="164">
        <f t="shared" si="3"/>
        <v>477.2003916037736</v>
      </c>
      <c r="H26" s="164">
        <f t="shared" si="3"/>
        <v>24.182366018867928</v>
      </c>
      <c r="I26" s="164">
        <f t="shared" si="3"/>
        <v>144.37809556603773</v>
      </c>
      <c r="J26" s="164">
        <f t="shared" si="3"/>
        <v>25.392706283018867</v>
      </c>
      <c r="K26" s="164">
        <f t="shared" si="3"/>
        <v>191.95415281132077</v>
      </c>
    </row>
    <row r="28" spans="1:11">
      <c r="A28" s="168" t="s">
        <v>89</v>
      </c>
      <c r="B28" s="160"/>
      <c r="C28" s="160"/>
      <c r="D28" s="160"/>
      <c r="E28" s="160"/>
      <c r="F28" s="160"/>
      <c r="G28" s="160"/>
      <c r="H28" s="160"/>
      <c r="I28" s="160"/>
      <c r="J28" s="160"/>
      <c r="K28" s="160"/>
    </row>
  </sheetData>
  <mergeCells count="7">
    <mergeCell ref="A1:K1"/>
    <mergeCell ref="A3:A4"/>
    <mergeCell ref="B3:C3"/>
    <mergeCell ref="D3:E3"/>
    <mergeCell ref="F3:G3"/>
    <mergeCell ref="H3:I3"/>
    <mergeCell ref="J3:K3"/>
  </mergeCells>
  <phoneticPr fontId="2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财字1号</vt:lpstr>
      <vt:lpstr>财字2号</vt:lpstr>
      <vt:lpstr>财字3号</vt:lpstr>
      <vt:lpstr>财字4号</vt:lpstr>
      <vt:lpstr>财字5号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dcterms:created xsi:type="dcterms:W3CDTF">2006-09-13T11:21:00Z</dcterms:created>
  <dcterms:modified xsi:type="dcterms:W3CDTF">2021-08-18T07:55:27Z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