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510" yWindow="-135" windowWidth="14460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D74" i="1" l="1"/>
  <c r="C74" i="1"/>
  <c r="D394" i="3" l="1"/>
  <c r="D396" i="3"/>
  <c r="D556" i="3" s="1"/>
  <c r="D397" i="3"/>
  <c r="N254" i="3" s="1"/>
  <c r="D398" i="3"/>
  <c r="D558" i="3" s="1"/>
  <c r="D399" i="3"/>
  <c r="D400" i="3"/>
  <c r="N361" i="3" s="1"/>
  <c r="D401" i="3"/>
  <c r="N297" i="3" s="1"/>
  <c r="D402" i="3"/>
  <c r="N324" i="3" s="1"/>
  <c r="D393" i="3"/>
  <c r="L394" i="3"/>
  <c r="L554" i="3" s="1"/>
  <c r="L395" i="3"/>
  <c r="L555" i="3" s="1"/>
  <c r="L396" i="3"/>
  <c r="L556" i="3" s="1"/>
  <c r="L397" i="3"/>
  <c r="L398" i="3"/>
  <c r="L558" i="3" s="1"/>
  <c r="L399" i="3"/>
  <c r="L400" i="3"/>
  <c r="L560" i="3" s="1"/>
  <c r="L401" i="3"/>
  <c r="L402" i="3"/>
  <c r="L562" i="3" s="1"/>
  <c r="L403" i="3"/>
  <c r="L563" i="3" s="1"/>
  <c r="L404" i="3"/>
  <c r="L564" i="3" s="1"/>
  <c r="L405" i="3"/>
  <c r="J394" i="3"/>
  <c r="J554" i="3" s="1"/>
  <c r="K394" i="3"/>
  <c r="K554" i="3" s="1"/>
  <c r="J395" i="3"/>
  <c r="J555" i="3" s="1"/>
  <c r="K395" i="3"/>
  <c r="J396" i="3"/>
  <c r="J556" i="3" s="1"/>
  <c r="K396" i="3"/>
  <c r="K556" i="3" s="1"/>
  <c r="J397" i="3"/>
  <c r="K397" i="3"/>
  <c r="K557" i="3" s="1"/>
  <c r="J398" i="3"/>
  <c r="J558" i="3" s="1"/>
  <c r="K398" i="3"/>
  <c r="K558" i="3" s="1"/>
  <c r="J399" i="3"/>
  <c r="J559" i="3" s="1"/>
  <c r="K399" i="3"/>
  <c r="K559" i="3" s="1"/>
  <c r="J400" i="3"/>
  <c r="K400" i="3"/>
  <c r="K560" i="3" s="1"/>
  <c r="J401" i="3"/>
  <c r="J561" i="3" s="1"/>
  <c r="K401" i="3"/>
  <c r="K561" i="3" s="1"/>
  <c r="J402" i="3"/>
  <c r="J562" i="3" s="1"/>
  <c r="K402" i="3"/>
  <c r="K562" i="3" s="1"/>
  <c r="J403" i="3"/>
  <c r="J563" i="3" s="1"/>
  <c r="K403" i="3"/>
  <c r="J404" i="3"/>
  <c r="J564" i="3" s="1"/>
  <c r="K404" i="3"/>
  <c r="J405" i="3"/>
  <c r="J565" i="3" s="1"/>
  <c r="K405" i="3"/>
  <c r="I405" i="3"/>
  <c r="I565" i="3" s="1"/>
  <c r="H405" i="3"/>
  <c r="H565" i="3" s="1"/>
  <c r="G405" i="3"/>
  <c r="G565" i="3" s="1"/>
  <c r="I404" i="3"/>
  <c r="I564" i="3" s="1"/>
  <c r="H404" i="3"/>
  <c r="H564" i="3" s="1"/>
  <c r="G404" i="3"/>
  <c r="G564" i="3" s="1"/>
  <c r="I403" i="3"/>
  <c r="I563" i="3" s="1"/>
  <c r="H403" i="3"/>
  <c r="H563" i="3" s="1"/>
  <c r="G403" i="3"/>
  <c r="G563" i="3" s="1"/>
  <c r="I402" i="3"/>
  <c r="I562" i="3" s="1"/>
  <c r="H402" i="3"/>
  <c r="G402" i="3"/>
  <c r="G562" i="3" s="1"/>
  <c r="I401" i="3"/>
  <c r="I561" i="3" s="1"/>
  <c r="H401" i="3"/>
  <c r="H561" i="3" s="1"/>
  <c r="G401" i="3"/>
  <c r="G561" i="3" s="1"/>
  <c r="I400" i="3"/>
  <c r="I560" i="3" s="1"/>
  <c r="H400" i="3"/>
  <c r="H560" i="3" s="1"/>
  <c r="G400" i="3"/>
  <c r="G560" i="3" s="1"/>
  <c r="I399" i="3"/>
  <c r="I559" i="3" s="1"/>
  <c r="H399" i="3"/>
  <c r="H559" i="3" s="1"/>
  <c r="G399" i="3"/>
  <c r="G559" i="3" s="1"/>
  <c r="I398" i="3"/>
  <c r="I558" i="3" s="1"/>
  <c r="H398" i="3"/>
  <c r="H558" i="3" s="1"/>
  <c r="G398" i="3"/>
  <c r="G558" i="3" s="1"/>
  <c r="I397" i="3"/>
  <c r="I557" i="3" s="1"/>
  <c r="H397" i="3"/>
  <c r="H557" i="3" s="1"/>
  <c r="G397" i="3"/>
  <c r="G557" i="3" s="1"/>
  <c r="I396" i="3"/>
  <c r="I556" i="3" s="1"/>
  <c r="H396" i="3"/>
  <c r="H556" i="3" s="1"/>
  <c r="G396" i="3"/>
  <c r="G556" i="3" s="1"/>
  <c r="I395" i="3"/>
  <c r="I555" i="3" s="1"/>
  <c r="H395" i="3"/>
  <c r="G395" i="3"/>
  <c r="G555" i="3" s="1"/>
  <c r="I394" i="3"/>
  <c r="I554" i="3" s="1"/>
  <c r="H394" i="3"/>
  <c r="H554" i="3" s="1"/>
  <c r="G394" i="3"/>
  <c r="G554" i="3" s="1"/>
  <c r="E394" i="3"/>
  <c r="E554" i="3" s="1"/>
  <c r="D395" i="3"/>
  <c r="E395" i="3"/>
  <c r="E555" i="3" s="1"/>
  <c r="E396" i="3"/>
  <c r="E556" i="3" s="1"/>
  <c r="E397" i="3"/>
  <c r="E557" i="3" s="1"/>
  <c r="E398" i="3"/>
  <c r="E399" i="3"/>
  <c r="E559" i="3" s="1"/>
  <c r="E400" i="3"/>
  <c r="E401" i="3"/>
  <c r="E561" i="3" s="1"/>
  <c r="E402" i="3"/>
  <c r="D403" i="3"/>
  <c r="D563" i="3" s="1"/>
  <c r="E403" i="3"/>
  <c r="D404" i="3"/>
  <c r="D564" i="3" s="1"/>
  <c r="E404" i="3"/>
  <c r="D405" i="3"/>
  <c r="N275" i="3" s="1"/>
  <c r="E405" i="3"/>
  <c r="C396" i="3"/>
  <c r="C556" i="3" s="1"/>
  <c r="C397" i="3"/>
  <c r="C398" i="3"/>
  <c r="C558" i="3" s="1"/>
  <c r="C399" i="3"/>
  <c r="C559" i="3" s="1"/>
  <c r="C400" i="3"/>
  <c r="C560" i="3" s="1"/>
  <c r="C401" i="3"/>
  <c r="C402" i="3"/>
  <c r="C562" i="3" s="1"/>
  <c r="C403" i="3"/>
  <c r="C563" i="3" s="1"/>
  <c r="C404" i="3"/>
  <c r="C564" i="3" s="1"/>
  <c r="C405" i="3"/>
  <c r="C565" i="3" s="1"/>
  <c r="C395" i="3"/>
  <c r="C555" i="3" s="1"/>
  <c r="C394" i="3"/>
  <c r="N387" i="3"/>
  <c r="N381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C393" i="3"/>
  <c r="L393" i="3"/>
  <c r="M393" i="3" s="1"/>
  <c r="E393" i="3"/>
  <c r="F393" i="3" s="1"/>
  <c r="D326" i="1"/>
  <c r="D327" i="1"/>
  <c r="N314" i="1" s="1"/>
  <c r="D329" i="1"/>
  <c r="N55" i="1" s="1"/>
  <c r="D330" i="1"/>
  <c r="D331" i="1"/>
  <c r="N83" i="1" s="1"/>
  <c r="D332" i="1"/>
  <c r="D333" i="1"/>
  <c r="N166" i="1" s="1"/>
  <c r="D334" i="1"/>
  <c r="D335" i="1"/>
  <c r="N168" i="1" s="1"/>
  <c r="D313" i="1"/>
  <c r="D328" i="1"/>
  <c r="N302" i="1" s="1"/>
  <c r="H26" i="6"/>
  <c r="G5" i="6"/>
  <c r="G6" i="6"/>
  <c r="G7" i="6"/>
  <c r="I7" i="6" s="1"/>
  <c r="G8" i="6"/>
  <c r="G9" i="6"/>
  <c r="I9" i="6" s="1"/>
  <c r="G10" i="6"/>
  <c r="G11" i="6"/>
  <c r="G12" i="6"/>
  <c r="G13" i="6"/>
  <c r="G14" i="6"/>
  <c r="G15" i="6"/>
  <c r="G16" i="6"/>
  <c r="I16" i="6" s="1"/>
  <c r="G17" i="6"/>
  <c r="G18" i="6"/>
  <c r="I18" i="6" s="1"/>
  <c r="G19" i="6"/>
  <c r="I19" i="6" s="1"/>
  <c r="G20" i="6"/>
  <c r="G21" i="6"/>
  <c r="I21" i="6" s="1"/>
  <c r="G22" i="6"/>
  <c r="G23" i="6"/>
  <c r="I23" i="6" s="1"/>
  <c r="G24" i="6"/>
  <c r="G25" i="6"/>
  <c r="F26" i="6"/>
  <c r="E26" i="6"/>
  <c r="D26" i="6"/>
  <c r="C26" i="6"/>
  <c r="B26" i="6"/>
  <c r="I25" i="6"/>
  <c r="I24" i="6"/>
  <c r="I22" i="6"/>
  <c r="I20" i="6"/>
  <c r="I17" i="6"/>
  <c r="I14" i="6"/>
  <c r="I13" i="6"/>
  <c r="I12" i="6"/>
  <c r="I11" i="6"/>
  <c r="I10" i="6"/>
  <c r="I8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K25" i="4"/>
  <c r="J25" i="4"/>
  <c r="I25" i="4"/>
  <c r="H25" i="4"/>
  <c r="G25" i="4"/>
  <c r="F25" i="4"/>
  <c r="E25" i="4"/>
  <c r="D25" i="4"/>
  <c r="C25" i="4"/>
  <c r="B25" i="4"/>
  <c r="D202" i="3"/>
  <c r="D541" i="3" s="1"/>
  <c r="D519" i="3"/>
  <c r="D567" i="3" s="1"/>
  <c r="D204" i="3"/>
  <c r="D543" i="3" s="1"/>
  <c r="D521" i="3"/>
  <c r="N482" i="3" s="1"/>
  <c r="D205" i="3"/>
  <c r="D544" i="3" s="1"/>
  <c r="D522" i="3"/>
  <c r="N470" i="3" s="1"/>
  <c r="D206" i="3"/>
  <c r="N115" i="3" s="1"/>
  <c r="D523" i="3"/>
  <c r="D571" i="3" s="1"/>
  <c r="D207" i="3"/>
  <c r="D524" i="3"/>
  <c r="D572" i="3" s="1"/>
  <c r="D208" i="3"/>
  <c r="D547" i="3" s="1"/>
  <c r="D560" i="3"/>
  <c r="D525" i="3"/>
  <c r="D573" i="3" s="1"/>
  <c r="D209" i="3"/>
  <c r="D548" i="3" s="1"/>
  <c r="D526" i="3"/>
  <c r="D210" i="3"/>
  <c r="D549" i="3" s="1"/>
  <c r="D527" i="3"/>
  <c r="D575" i="3" s="1"/>
  <c r="K202" i="3"/>
  <c r="K541" i="3" s="1"/>
  <c r="K519" i="3"/>
  <c r="K567" i="3" s="1"/>
  <c r="K204" i="3"/>
  <c r="K543" i="3" s="1"/>
  <c r="K521" i="3"/>
  <c r="K569" i="3" s="1"/>
  <c r="K205" i="3"/>
  <c r="K544" i="3" s="1"/>
  <c r="K522" i="3"/>
  <c r="K570" i="3" s="1"/>
  <c r="K206" i="3"/>
  <c r="K545" i="3" s="1"/>
  <c r="K523" i="3"/>
  <c r="K571" i="3" s="1"/>
  <c r="K207" i="3"/>
  <c r="K546" i="3" s="1"/>
  <c r="K524" i="3"/>
  <c r="K572" i="3" s="1"/>
  <c r="K208" i="3"/>
  <c r="K547" i="3" s="1"/>
  <c r="K525" i="3"/>
  <c r="K573" i="3" s="1"/>
  <c r="K209" i="3"/>
  <c r="K548" i="3" s="1"/>
  <c r="K526" i="3"/>
  <c r="K574" i="3" s="1"/>
  <c r="K210" i="3"/>
  <c r="K549" i="3" s="1"/>
  <c r="K527" i="3"/>
  <c r="K575" i="3" s="1"/>
  <c r="L202" i="3"/>
  <c r="L541" i="3" s="1"/>
  <c r="L519" i="3"/>
  <c r="L567" i="3" s="1"/>
  <c r="L204" i="3"/>
  <c r="L543" i="3" s="1"/>
  <c r="L521" i="3"/>
  <c r="L569" i="3" s="1"/>
  <c r="L205" i="3"/>
  <c r="L544" i="3" s="1"/>
  <c r="L557" i="3"/>
  <c r="M557" i="3" s="1"/>
  <c r="L522" i="3"/>
  <c r="L570" i="3" s="1"/>
  <c r="L206" i="3"/>
  <c r="L545" i="3" s="1"/>
  <c r="L523" i="3"/>
  <c r="L571" i="3" s="1"/>
  <c r="L207" i="3"/>
  <c r="L546" i="3" s="1"/>
  <c r="L524" i="3"/>
  <c r="L572" i="3" s="1"/>
  <c r="L208" i="3"/>
  <c r="L547" i="3" s="1"/>
  <c r="L525" i="3"/>
  <c r="L209" i="3"/>
  <c r="L548" i="3" s="1"/>
  <c r="L561" i="3"/>
  <c r="M561" i="3" s="1"/>
  <c r="L526" i="3"/>
  <c r="L210" i="3"/>
  <c r="L549" i="3" s="1"/>
  <c r="L527" i="3"/>
  <c r="L575" i="3" s="1"/>
  <c r="J202" i="3"/>
  <c r="J541" i="3" s="1"/>
  <c r="J519" i="3"/>
  <c r="J567" i="3" s="1"/>
  <c r="J204" i="3"/>
  <c r="J543" i="3" s="1"/>
  <c r="J521" i="3"/>
  <c r="J569" i="3" s="1"/>
  <c r="J205" i="3"/>
  <c r="J544" i="3" s="1"/>
  <c r="J522" i="3"/>
  <c r="J570" i="3" s="1"/>
  <c r="J206" i="3"/>
  <c r="J545" i="3" s="1"/>
  <c r="J523" i="3"/>
  <c r="J571" i="3" s="1"/>
  <c r="J207" i="3"/>
  <c r="J546" i="3" s="1"/>
  <c r="J524" i="3"/>
  <c r="J572" i="3" s="1"/>
  <c r="J208" i="3"/>
  <c r="J547" i="3" s="1"/>
  <c r="J560" i="3"/>
  <c r="J525" i="3"/>
  <c r="J573" i="3" s="1"/>
  <c r="J209" i="3"/>
  <c r="J548" i="3" s="1"/>
  <c r="J526" i="3"/>
  <c r="J574" i="3" s="1"/>
  <c r="J210" i="3"/>
  <c r="J549" i="3" s="1"/>
  <c r="J527" i="3"/>
  <c r="J575" i="3" s="1"/>
  <c r="I202" i="3"/>
  <c r="I541" i="3" s="1"/>
  <c r="I519" i="3"/>
  <c r="I567" i="3" s="1"/>
  <c r="I204" i="3"/>
  <c r="I543" i="3" s="1"/>
  <c r="I521" i="3"/>
  <c r="I569" i="3" s="1"/>
  <c r="I205" i="3"/>
  <c r="I544" i="3" s="1"/>
  <c r="I522" i="3"/>
  <c r="I570" i="3" s="1"/>
  <c r="I206" i="3"/>
  <c r="I545" i="3" s="1"/>
  <c r="I523" i="3"/>
  <c r="I571" i="3" s="1"/>
  <c r="I207" i="3"/>
  <c r="I546" i="3" s="1"/>
  <c r="I524" i="3"/>
  <c r="I572" i="3" s="1"/>
  <c r="I208" i="3"/>
  <c r="I547" i="3" s="1"/>
  <c r="I525" i="3"/>
  <c r="I573" i="3" s="1"/>
  <c r="I209" i="3"/>
  <c r="I548" i="3" s="1"/>
  <c r="I526" i="3"/>
  <c r="I574" i="3" s="1"/>
  <c r="I210" i="3"/>
  <c r="I549" i="3" s="1"/>
  <c r="I527" i="3"/>
  <c r="I575" i="3" s="1"/>
  <c r="H202" i="3"/>
  <c r="H541" i="3" s="1"/>
  <c r="H519" i="3"/>
  <c r="H567" i="3" s="1"/>
  <c r="H204" i="3"/>
  <c r="H543" i="3" s="1"/>
  <c r="H521" i="3"/>
  <c r="H569" i="3" s="1"/>
  <c r="H205" i="3"/>
  <c r="H544" i="3" s="1"/>
  <c r="H522" i="3"/>
  <c r="H570" i="3" s="1"/>
  <c r="H206" i="3"/>
  <c r="H545" i="3" s="1"/>
  <c r="H523" i="3"/>
  <c r="H571" i="3" s="1"/>
  <c r="H207" i="3"/>
  <c r="H546" i="3" s="1"/>
  <c r="H524" i="3"/>
  <c r="H572" i="3" s="1"/>
  <c r="H208" i="3"/>
  <c r="H547" i="3" s="1"/>
  <c r="H525" i="3"/>
  <c r="H573" i="3" s="1"/>
  <c r="H209" i="3"/>
  <c r="H548" i="3" s="1"/>
  <c r="H526" i="3"/>
  <c r="H574" i="3" s="1"/>
  <c r="H210" i="3"/>
  <c r="H549" i="3" s="1"/>
  <c r="H562" i="3"/>
  <c r="H527" i="3"/>
  <c r="H575" i="3" s="1"/>
  <c r="G202" i="3"/>
  <c r="G541" i="3" s="1"/>
  <c r="G519" i="3"/>
  <c r="G567" i="3" s="1"/>
  <c r="G204" i="3"/>
  <c r="G543" i="3" s="1"/>
  <c r="G521" i="3"/>
  <c r="G569" i="3" s="1"/>
  <c r="G205" i="3"/>
  <c r="G544" i="3" s="1"/>
  <c r="G522" i="3"/>
  <c r="G570" i="3" s="1"/>
  <c r="G206" i="3"/>
  <c r="G545" i="3" s="1"/>
  <c r="G523" i="3"/>
  <c r="G571" i="3" s="1"/>
  <c r="G207" i="3"/>
  <c r="G546" i="3" s="1"/>
  <c r="G524" i="3"/>
  <c r="G572" i="3" s="1"/>
  <c r="G208" i="3"/>
  <c r="G547" i="3" s="1"/>
  <c r="G525" i="3"/>
  <c r="G573" i="3" s="1"/>
  <c r="G209" i="3"/>
  <c r="G548" i="3" s="1"/>
  <c r="G526" i="3"/>
  <c r="G574" i="3" s="1"/>
  <c r="G210" i="3"/>
  <c r="G549" i="3" s="1"/>
  <c r="G527" i="3"/>
  <c r="G575" i="3" s="1"/>
  <c r="E202" i="3"/>
  <c r="E541" i="3" s="1"/>
  <c r="E519" i="3"/>
  <c r="E567" i="3" s="1"/>
  <c r="E204" i="3"/>
  <c r="E543" i="3" s="1"/>
  <c r="E521" i="3"/>
  <c r="E569" i="3" s="1"/>
  <c r="E205" i="3"/>
  <c r="E544" i="3" s="1"/>
  <c r="E522" i="3"/>
  <c r="E570" i="3" s="1"/>
  <c r="E206" i="3"/>
  <c r="E545" i="3" s="1"/>
  <c r="E558" i="3"/>
  <c r="E523" i="3"/>
  <c r="E571" i="3" s="1"/>
  <c r="E207" i="3"/>
  <c r="E546" i="3" s="1"/>
  <c r="E524" i="3"/>
  <c r="E572" i="3" s="1"/>
  <c r="E208" i="3"/>
  <c r="E547" i="3" s="1"/>
  <c r="E525" i="3"/>
  <c r="E573" i="3" s="1"/>
  <c r="E209" i="3"/>
  <c r="E548" i="3" s="1"/>
  <c r="E526" i="3"/>
  <c r="E574" i="3"/>
  <c r="E210" i="3"/>
  <c r="E549" i="3" s="1"/>
  <c r="E562" i="3"/>
  <c r="E527" i="3"/>
  <c r="E575" i="3" s="1"/>
  <c r="C202" i="3"/>
  <c r="C541" i="3" s="1"/>
  <c r="C519" i="3"/>
  <c r="C567" i="3" s="1"/>
  <c r="C204" i="3"/>
  <c r="C543" i="3" s="1"/>
  <c r="C521" i="3"/>
  <c r="C569" i="3" s="1"/>
  <c r="C205" i="3"/>
  <c r="C544" i="3" s="1"/>
  <c r="C557" i="3"/>
  <c r="C522" i="3"/>
  <c r="C570" i="3" s="1"/>
  <c r="C206" i="3"/>
  <c r="C545" i="3" s="1"/>
  <c r="C523" i="3"/>
  <c r="C571" i="3" s="1"/>
  <c r="C207" i="3"/>
  <c r="C546" i="3" s="1"/>
  <c r="C524" i="3"/>
  <c r="C572" i="3" s="1"/>
  <c r="C208" i="3"/>
  <c r="C547" i="3" s="1"/>
  <c r="C525" i="3"/>
  <c r="C573" i="3" s="1"/>
  <c r="C209" i="3"/>
  <c r="C548" i="3" s="1"/>
  <c r="C561" i="3"/>
  <c r="C526" i="3"/>
  <c r="C574" i="3" s="1"/>
  <c r="C210" i="3"/>
  <c r="C549" i="3" s="1"/>
  <c r="C527" i="3"/>
  <c r="C575" i="3" s="1"/>
  <c r="D213" i="3"/>
  <c r="D552" i="3" s="1"/>
  <c r="D530" i="3"/>
  <c r="D578" i="3" s="1"/>
  <c r="K213" i="3"/>
  <c r="K552" i="3" s="1"/>
  <c r="K565" i="3"/>
  <c r="K530" i="3"/>
  <c r="K578" i="3" s="1"/>
  <c r="L213" i="3"/>
  <c r="L552" i="3" s="1"/>
  <c r="L565" i="3"/>
  <c r="L530" i="3"/>
  <c r="L578" i="3" s="1"/>
  <c r="J213" i="3"/>
  <c r="J552" i="3" s="1"/>
  <c r="J530" i="3"/>
  <c r="J578" i="3" s="1"/>
  <c r="I213" i="3"/>
  <c r="I552" i="3" s="1"/>
  <c r="I530" i="3"/>
  <c r="I578" i="3" s="1"/>
  <c r="H213" i="3"/>
  <c r="H552" i="3" s="1"/>
  <c r="H530" i="3"/>
  <c r="H578" i="3" s="1"/>
  <c r="G213" i="3"/>
  <c r="G552" i="3" s="1"/>
  <c r="G530" i="3"/>
  <c r="G578" i="3" s="1"/>
  <c r="E213" i="3"/>
  <c r="E552" i="3" s="1"/>
  <c r="E530" i="3"/>
  <c r="E578" i="3" s="1"/>
  <c r="C213" i="3"/>
  <c r="C552" i="3" s="1"/>
  <c r="C530" i="3"/>
  <c r="C578" i="3" s="1"/>
  <c r="D212" i="3"/>
  <c r="D551" i="3" s="1"/>
  <c r="D529" i="3"/>
  <c r="D577" i="3" s="1"/>
  <c r="K212" i="3"/>
  <c r="K551" i="3" s="1"/>
  <c r="K529" i="3"/>
  <c r="K577" i="3" s="1"/>
  <c r="L212" i="3"/>
  <c r="L551" i="3" s="1"/>
  <c r="L529" i="3"/>
  <c r="L577" i="3" s="1"/>
  <c r="J212" i="3"/>
  <c r="J551" i="3" s="1"/>
  <c r="J529" i="3"/>
  <c r="J577" i="3" s="1"/>
  <c r="I212" i="3"/>
  <c r="I551" i="3" s="1"/>
  <c r="I529" i="3"/>
  <c r="I577" i="3" s="1"/>
  <c r="H212" i="3"/>
  <c r="H551" i="3" s="1"/>
  <c r="H529" i="3"/>
  <c r="H577" i="3" s="1"/>
  <c r="G212" i="3"/>
  <c r="G551" i="3" s="1"/>
  <c r="G529" i="3"/>
  <c r="G577" i="3" s="1"/>
  <c r="E212" i="3"/>
  <c r="E551" i="3" s="1"/>
  <c r="E529" i="3"/>
  <c r="E577" i="3" s="1"/>
  <c r="C212" i="3"/>
  <c r="C551" i="3" s="1"/>
  <c r="C529" i="3"/>
  <c r="C577" i="3" s="1"/>
  <c r="D211" i="3"/>
  <c r="D528" i="3"/>
  <c r="D576" i="3" s="1"/>
  <c r="K211" i="3"/>
  <c r="K563" i="3"/>
  <c r="K528" i="3"/>
  <c r="K576" i="3" s="1"/>
  <c r="L211" i="3"/>
  <c r="L550" i="3" s="1"/>
  <c r="L528" i="3"/>
  <c r="L576" i="3" s="1"/>
  <c r="J211" i="3"/>
  <c r="J550" i="3" s="1"/>
  <c r="J528" i="3"/>
  <c r="J576" i="3" s="1"/>
  <c r="I211" i="3"/>
  <c r="I550" i="3" s="1"/>
  <c r="I528" i="3"/>
  <c r="I576" i="3" s="1"/>
  <c r="H211" i="3"/>
  <c r="H550" i="3" s="1"/>
  <c r="H528" i="3"/>
  <c r="H576" i="3" s="1"/>
  <c r="G211" i="3"/>
  <c r="G550" i="3" s="1"/>
  <c r="G528" i="3"/>
  <c r="G576" i="3" s="1"/>
  <c r="E211" i="3"/>
  <c r="E550" i="3" s="1"/>
  <c r="E528" i="3"/>
  <c r="E576" i="3" s="1"/>
  <c r="C211" i="3"/>
  <c r="C550" i="3" s="1"/>
  <c r="C528" i="3"/>
  <c r="C576" i="3" s="1"/>
  <c r="D203" i="3"/>
  <c r="D542" i="3" s="1"/>
  <c r="D555" i="3"/>
  <c r="D520" i="3"/>
  <c r="D568" i="3" s="1"/>
  <c r="K203" i="3"/>
  <c r="K555" i="3"/>
  <c r="K520" i="3"/>
  <c r="K568" i="3" s="1"/>
  <c r="L203" i="3"/>
  <c r="L542" i="3" s="1"/>
  <c r="L520" i="3"/>
  <c r="L568" i="3" s="1"/>
  <c r="J203" i="3"/>
  <c r="J542" i="3" s="1"/>
  <c r="J520" i="3"/>
  <c r="J568" i="3" s="1"/>
  <c r="I203" i="3"/>
  <c r="I542" i="3" s="1"/>
  <c r="I520" i="3"/>
  <c r="I568" i="3" s="1"/>
  <c r="H203" i="3"/>
  <c r="H542" i="3" s="1"/>
  <c r="H555" i="3"/>
  <c r="H520" i="3"/>
  <c r="H568" i="3" s="1"/>
  <c r="G203" i="3"/>
  <c r="G542" i="3" s="1"/>
  <c r="G520" i="3"/>
  <c r="G568" i="3" s="1"/>
  <c r="E203" i="3"/>
  <c r="E542" i="3" s="1"/>
  <c r="E520" i="3"/>
  <c r="E568" i="3" s="1"/>
  <c r="C203" i="3"/>
  <c r="C542" i="3" s="1"/>
  <c r="C520" i="3"/>
  <c r="C568" i="3" s="1"/>
  <c r="A537" i="3"/>
  <c r="F530" i="3"/>
  <c r="D518" i="3"/>
  <c r="F518" i="3" s="1"/>
  <c r="K518" i="3"/>
  <c r="L518" i="3"/>
  <c r="M518" i="3" s="1"/>
  <c r="J518" i="3"/>
  <c r="I518" i="3"/>
  <c r="H518" i="3"/>
  <c r="G518" i="3"/>
  <c r="E518" i="3"/>
  <c r="C518" i="3"/>
  <c r="M513" i="3"/>
  <c r="F513" i="3"/>
  <c r="M512" i="3"/>
  <c r="M511" i="3"/>
  <c r="F511" i="3"/>
  <c r="N509" i="3"/>
  <c r="F509" i="3"/>
  <c r="M507" i="3"/>
  <c r="F507" i="3"/>
  <c r="M506" i="3"/>
  <c r="F506" i="3"/>
  <c r="D505" i="3"/>
  <c r="F505" i="3" s="1"/>
  <c r="K505" i="3"/>
  <c r="L505" i="3"/>
  <c r="M505" i="3" s="1"/>
  <c r="J505" i="3"/>
  <c r="I505" i="3"/>
  <c r="H505" i="3"/>
  <c r="G505" i="3"/>
  <c r="E505" i="3"/>
  <c r="C505" i="3"/>
  <c r="F500" i="3"/>
  <c r="F498" i="3"/>
  <c r="F496" i="3"/>
  <c r="F495" i="3"/>
  <c r="M494" i="3"/>
  <c r="F494" i="3"/>
  <c r="M493" i="3"/>
  <c r="F493" i="3"/>
  <c r="D492" i="3"/>
  <c r="K492" i="3"/>
  <c r="M492" i="3" s="1"/>
  <c r="L492" i="3"/>
  <c r="J492" i="3"/>
  <c r="I492" i="3"/>
  <c r="H492" i="3"/>
  <c r="G492" i="3"/>
  <c r="E492" i="3"/>
  <c r="F492" i="3" s="1"/>
  <c r="C492" i="3"/>
  <c r="F490" i="3"/>
  <c r="F488" i="3"/>
  <c r="M487" i="3"/>
  <c r="F487" i="3"/>
  <c r="M485" i="3"/>
  <c r="F485" i="3"/>
  <c r="N484" i="3"/>
  <c r="M484" i="3"/>
  <c r="F484" i="3"/>
  <c r="M483" i="3"/>
  <c r="F483" i="3"/>
  <c r="F482" i="3"/>
  <c r="M481" i="3"/>
  <c r="F481" i="3"/>
  <c r="N480" i="3"/>
  <c r="M480" i="3"/>
  <c r="F480" i="3"/>
  <c r="D479" i="3"/>
  <c r="K479" i="3"/>
  <c r="L479" i="3"/>
  <c r="J479" i="3"/>
  <c r="I479" i="3"/>
  <c r="H479" i="3"/>
  <c r="G479" i="3"/>
  <c r="E479" i="3"/>
  <c r="C479" i="3"/>
  <c r="M475" i="3"/>
  <c r="M474" i="3"/>
  <c r="F474" i="3"/>
  <c r="F472" i="3"/>
  <c r="N471" i="3"/>
  <c r="M470" i="3"/>
  <c r="F470" i="3"/>
  <c r="N468" i="3"/>
  <c r="M468" i="3"/>
  <c r="F468" i="3"/>
  <c r="N467" i="3"/>
  <c r="M467" i="3"/>
  <c r="F467" i="3"/>
  <c r="D466" i="3"/>
  <c r="K466" i="3"/>
  <c r="L466" i="3"/>
  <c r="J466" i="3"/>
  <c r="I466" i="3"/>
  <c r="H466" i="3"/>
  <c r="G466" i="3"/>
  <c r="E466" i="3"/>
  <c r="C466" i="3"/>
  <c r="M465" i="3"/>
  <c r="F463" i="3"/>
  <c r="N462" i="3"/>
  <c r="M462" i="3"/>
  <c r="F462" i="3"/>
  <c r="M461" i="3"/>
  <c r="F461" i="3"/>
  <c r="M460" i="3"/>
  <c r="F460" i="3"/>
  <c r="M459" i="3"/>
  <c r="F459" i="3"/>
  <c r="M457" i="3"/>
  <c r="F457" i="3"/>
  <c r="F456" i="3"/>
  <c r="M455" i="3"/>
  <c r="F455" i="3"/>
  <c r="M454" i="3"/>
  <c r="F454" i="3"/>
  <c r="D453" i="3"/>
  <c r="F453" i="3" s="1"/>
  <c r="K453" i="3"/>
  <c r="L453" i="3"/>
  <c r="J453" i="3"/>
  <c r="I453" i="3"/>
  <c r="H453" i="3"/>
  <c r="G453" i="3"/>
  <c r="E453" i="3"/>
  <c r="C453" i="3"/>
  <c r="M448" i="3"/>
  <c r="F448" i="3"/>
  <c r="F446" i="3"/>
  <c r="M444" i="3"/>
  <c r="F444" i="3"/>
  <c r="M443" i="3"/>
  <c r="F443" i="3"/>
  <c r="M442" i="3"/>
  <c r="F442" i="3"/>
  <c r="M441" i="3"/>
  <c r="F441" i="3"/>
  <c r="D440" i="3"/>
  <c r="F440" i="3" s="1"/>
  <c r="K440" i="3"/>
  <c r="L440" i="3"/>
  <c r="M440" i="3" s="1"/>
  <c r="J440" i="3"/>
  <c r="I440" i="3"/>
  <c r="H440" i="3"/>
  <c r="G440" i="3"/>
  <c r="E440" i="3"/>
  <c r="C440" i="3"/>
  <c r="M435" i="3"/>
  <c r="F435" i="3"/>
  <c r="F434" i="3"/>
  <c r="M433" i="3"/>
  <c r="F433" i="3"/>
  <c r="F431" i="3"/>
  <c r="M430" i="3"/>
  <c r="F430" i="3"/>
  <c r="M429" i="3"/>
  <c r="F429" i="3"/>
  <c r="M428" i="3"/>
  <c r="F428" i="3"/>
  <c r="D427" i="3"/>
  <c r="K427" i="3"/>
  <c r="L427" i="3"/>
  <c r="J427" i="3"/>
  <c r="I427" i="3"/>
  <c r="H427" i="3"/>
  <c r="G427" i="3"/>
  <c r="E427" i="3"/>
  <c r="C427" i="3"/>
  <c r="F425" i="3"/>
  <c r="F423" i="3"/>
  <c r="M422" i="3"/>
  <c r="F422" i="3"/>
  <c r="M421" i="3"/>
  <c r="F421" i="3"/>
  <c r="M420" i="3"/>
  <c r="F420" i="3"/>
  <c r="M419" i="3"/>
  <c r="F419" i="3"/>
  <c r="M418" i="3"/>
  <c r="F418" i="3"/>
  <c r="M417" i="3"/>
  <c r="F417" i="3"/>
  <c r="M416" i="3"/>
  <c r="F416" i="3"/>
  <c r="M415" i="3"/>
  <c r="F415" i="3"/>
  <c r="A411" i="3"/>
  <c r="M405" i="3"/>
  <c r="M401" i="3"/>
  <c r="M397" i="3"/>
  <c r="D380" i="3"/>
  <c r="K380" i="3"/>
  <c r="L380" i="3"/>
  <c r="M380" i="3" s="1"/>
  <c r="J380" i="3"/>
  <c r="I380" i="3"/>
  <c r="H380" i="3"/>
  <c r="G380" i="3"/>
  <c r="E380" i="3"/>
  <c r="C380" i="3"/>
  <c r="M374" i="3"/>
  <c r="F374" i="3"/>
  <c r="D367" i="3"/>
  <c r="K367" i="3"/>
  <c r="L367" i="3"/>
  <c r="J367" i="3"/>
  <c r="I367" i="3"/>
  <c r="H367" i="3"/>
  <c r="G367" i="3"/>
  <c r="E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D354" i="3"/>
  <c r="F354" i="3" s="1"/>
  <c r="K354" i="3"/>
  <c r="L354" i="3"/>
  <c r="M354" i="3" s="1"/>
  <c r="J354" i="3"/>
  <c r="I354" i="3"/>
  <c r="H354" i="3"/>
  <c r="G354" i="3"/>
  <c r="E354" i="3"/>
  <c r="C354" i="3"/>
  <c r="F350" i="3"/>
  <c r="M349" i="3"/>
  <c r="F349" i="3"/>
  <c r="N347" i="3"/>
  <c r="F347" i="3"/>
  <c r="F345" i="3"/>
  <c r="F344" i="3"/>
  <c r="N343" i="3"/>
  <c r="M343" i="3"/>
  <c r="F343" i="3"/>
  <c r="M342" i="3"/>
  <c r="F342" i="3"/>
  <c r="D341" i="3"/>
  <c r="K341" i="3"/>
  <c r="M341" i="3" s="1"/>
  <c r="L341" i="3"/>
  <c r="J341" i="3"/>
  <c r="I341" i="3"/>
  <c r="H341" i="3"/>
  <c r="G341" i="3"/>
  <c r="E341" i="3"/>
  <c r="F341" i="3"/>
  <c r="C341" i="3"/>
  <c r="M336" i="3"/>
  <c r="F336" i="3"/>
  <c r="M334" i="3"/>
  <c r="F334" i="3"/>
  <c r="M330" i="3"/>
  <c r="F330" i="3"/>
  <c r="M329" i="3"/>
  <c r="F329" i="3"/>
  <c r="D328" i="3"/>
  <c r="F328" i="3" s="1"/>
  <c r="K328" i="3"/>
  <c r="L328" i="3"/>
  <c r="J328" i="3"/>
  <c r="I328" i="3"/>
  <c r="H328" i="3"/>
  <c r="G328" i="3"/>
  <c r="E328" i="3"/>
  <c r="C328" i="3"/>
  <c r="F324" i="3"/>
  <c r="M323" i="3"/>
  <c r="F323" i="3"/>
  <c r="F321" i="3"/>
  <c r="M319" i="3"/>
  <c r="F319" i="3"/>
  <c r="F318" i="3"/>
  <c r="M317" i="3"/>
  <c r="F317" i="3"/>
  <c r="N316" i="3"/>
  <c r="M316" i="3"/>
  <c r="F316" i="3"/>
  <c r="D315" i="3"/>
  <c r="K315" i="3"/>
  <c r="M315" i="3" s="1"/>
  <c r="L315" i="3"/>
  <c r="J315" i="3"/>
  <c r="I315" i="3"/>
  <c r="H315" i="3"/>
  <c r="G315" i="3"/>
  <c r="E315" i="3"/>
  <c r="F315" i="3" s="1"/>
  <c r="C315" i="3"/>
  <c r="F310" i="3"/>
  <c r="M304" i="3"/>
  <c r="F304" i="3"/>
  <c r="M303" i="3"/>
  <c r="F303" i="3"/>
  <c r="D302" i="3"/>
  <c r="K302" i="3"/>
  <c r="L302" i="3"/>
  <c r="M302" i="3" s="1"/>
  <c r="J302" i="3"/>
  <c r="I302" i="3"/>
  <c r="H302" i="3"/>
  <c r="G302" i="3"/>
  <c r="E302" i="3"/>
  <c r="C302" i="3"/>
  <c r="M297" i="3"/>
  <c r="F297" i="3"/>
  <c r="F295" i="3"/>
  <c r="F294" i="3"/>
  <c r="F293" i="3"/>
  <c r="M292" i="3"/>
  <c r="F292" i="3"/>
  <c r="N291" i="3"/>
  <c r="M291" i="3"/>
  <c r="F291" i="3"/>
  <c r="M290" i="3"/>
  <c r="F290" i="3"/>
  <c r="D289" i="3"/>
  <c r="K289" i="3"/>
  <c r="L289" i="3"/>
  <c r="J289" i="3"/>
  <c r="I289" i="3"/>
  <c r="H289" i="3"/>
  <c r="G289" i="3"/>
  <c r="E289" i="3"/>
  <c r="C289" i="3"/>
  <c r="N284" i="3"/>
  <c r="M284" i="3"/>
  <c r="F284" i="3"/>
  <c r="F282" i="3"/>
  <c r="N278" i="3"/>
  <c r="M278" i="3"/>
  <c r="F278" i="3"/>
  <c r="M277" i="3"/>
  <c r="F277" i="3"/>
  <c r="D276" i="3"/>
  <c r="K276" i="3"/>
  <c r="L276" i="3"/>
  <c r="J276" i="3"/>
  <c r="I276" i="3"/>
  <c r="H276" i="3"/>
  <c r="G276" i="3"/>
  <c r="E276" i="3"/>
  <c r="C276" i="3"/>
  <c r="M271" i="3"/>
  <c r="F271" i="3"/>
  <c r="M270" i="3"/>
  <c r="F270" i="3"/>
  <c r="N269" i="3"/>
  <c r="M269" i="3"/>
  <c r="F269" i="3"/>
  <c r="N267" i="3"/>
  <c r="F267" i="3"/>
  <c r="F266" i="3"/>
  <c r="N265" i="3"/>
  <c r="M265" i="3"/>
  <c r="F265" i="3"/>
  <c r="M264" i="3"/>
  <c r="F264" i="3"/>
  <c r="D263" i="3"/>
  <c r="K263" i="3"/>
  <c r="L263" i="3"/>
  <c r="J263" i="3"/>
  <c r="I263" i="3"/>
  <c r="H263" i="3"/>
  <c r="G263" i="3"/>
  <c r="E263" i="3"/>
  <c r="C263" i="3"/>
  <c r="N258" i="3"/>
  <c r="M258" i="3"/>
  <c r="F258" i="3"/>
  <c r="M256" i="3"/>
  <c r="F256" i="3"/>
  <c r="M254" i="3"/>
  <c r="F254" i="3"/>
  <c r="F253" i="3"/>
  <c r="M252" i="3"/>
  <c r="F252" i="3"/>
  <c r="N251" i="3"/>
  <c r="M251" i="3"/>
  <c r="F251" i="3"/>
  <c r="D250" i="3"/>
  <c r="K250" i="3"/>
  <c r="L250" i="3"/>
  <c r="J250" i="3"/>
  <c r="I250" i="3"/>
  <c r="H250" i="3"/>
  <c r="G250" i="3"/>
  <c r="E250" i="3"/>
  <c r="C250" i="3"/>
  <c r="M245" i="3"/>
  <c r="F245" i="3"/>
  <c r="M243" i="3"/>
  <c r="F243" i="3"/>
  <c r="N241" i="3"/>
  <c r="F241" i="3"/>
  <c r="F240" i="3"/>
  <c r="N239" i="3"/>
  <c r="M239" i="3"/>
  <c r="F239" i="3"/>
  <c r="M238" i="3"/>
  <c r="F238" i="3"/>
  <c r="D237" i="3"/>
  <c r="K237" i="3"/>
  <c r="L237" i="3"/>
  <c r="M237" i="3" s="1"/>
  <c r="J237" i="3"/>
  <c r="I237" i="3"/>
  <c r="H237" i="3"/>
  <c r="G237" i="3"/>
  <c r="E237" i="3"/>
  <c r="C237" i="3"/>
  <c r="M232" i="3"/>
  <c r="F232" i="3"/>
  <c r="M231" i="3"/>
  <c r="F231" i="3"/>
  <c r="N230" i="3"/>
  <c r="M230" i="3"/>
  <c r="F230" i="3"/>
  <c r="M229" i="3"/>
  <c r="F229" i="3"/>
  <c r="M228" i="3"/>
  <c r="F228" i="3"/>
  <c r="N227" i="3"/>
  <c r="M227" i="3"/>
  <c r="F227" i="3"/>
  <c r="N226" i="3"/>
  <c r="M226" i="3"/>
  <c r="F226" i="3"/>
  <c r="M225" i="3"/>
  <c r="F225" i="3"/>
  <c r="A221" i="3"/>
  <c r="D201" i="3"/>
  <c r="K201" i="3"/>
  <c r="L201" i="3"/>
  <c r="J201" i="3"/>
  <c r="I201" i="3"/>
  <c r="H201" i="3"/>
  <c r="G201" i="3"/>
  <c r="E201" i="3"/>
  <c r="C201" i="3"/>
  <c r="F196" i="3"/>
  <c r="F194" i="3"/>
  <c r="M190" i="3"/>
  <c r="F190" i="3"/>
  <c r="M189" i="3"/>
  <c r="F189" i="3"/>
  <c r="D188" i="3"/>
  <c r="K188" i="3"/>
  <c r="M188" i="3" s="1"/>
  <c r="L188" i="3"/>
  <c r="J188" i="3"/>
  <c r="I188" i="3"/>
  <c r="H188" i="3"/>
  <c r="G188" i="3"/>
  <c r="E188" i="3"/>
  <c r="F188" i="3"/>
  <c r="C188" i="3"/>
  <c r="F183" i="3"/>
  <c r="M182" i="3"/>
  <c r="F182" i="3"/>
  <c r="M181" i="3"/>
  <c r="F181" i="3"/>
  <c r="N179" i="3"/>
  <c r="F179" i="3"/>
  <c r="M178" i="3"/>
  <c r="F178" i="3"/>
  <c r="M177" i="3"/>
  <c r="F177" i="3"/>
  <c r="N176" i="3"/>
  <c r="M176" i="3"/>
  <c r="F176" i="3"/>
  <c r="D175" i="3"/>
  <c r="F175" i="3" s="1"/>
  <c r="K175" i="3"/>
  <c r="L175" i="3"/>
  <c r="M175" i="3" s="1"/>
  <c r="J175" i="3"/>
  <c r="I175" i="3"/>
  <c r="H175" i="3"/>
  <c r="G175" i="3"/>
  <c r="E175" i="3"/>
  <c r="C175" i="3"/>
  <c r="F171" i="3"/>
  <c r="M170" i="3"/>
  <c r="F170" i="3"/>
  <c r="F168" i="3"/>
  <c r="N167" i="3"/>
  <c r="M167" i="3"/>
  <c r="F167" i="3"/>
  <c r="F166" i="3"/>
  <c r="F165" i="3"/>
  <c r="N164" i="3"/>
  <c r="M164" i="3"/>
  <c r="F164" i="3"/>
  <c r="M163" i="3"/>
  <c r="F163" i="3"/>
  <c r="D162" i="3"/>
  <c r="K162" i="3"/>
  <c r="L162" i="3"/>
  <c r="J162" i="3"/>
  <c r="I162" i="3"/>
  <c r="H162" i="3"/>
  <c r="G162" i="3"/>
  <c r="E162" i="3"/>
  <c r="F162" i="3" s="1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D149" i="3"/>
  <c r="K149" i="3"/>
  <c r="L149" i="3"/>
  <c r="J149" i="3"/>
  <c r="I149" i="3"/>
  <c r="H149" i="3"/>
  <c r="G149" i="3"/>
  <c r="E149" i="3"/>
  <c r="C149" i="3"/>
  <c r="N144" i="3"/>
  <c r="N141" i="3"/>
  <c r="M138" i="3"/>
  <c r="F138" i="3"/>
  <c r="M137" i="3"/>
  <c r="F137" i="3"/>
  <c r="D136" i="3"/>
  <c r="K136" i="3"/>
  <c r="L136" i="3"/>
  <c r="M136" i="3" s="1"/>
  <c r="J136" i="3"/>
  <c r="I136" i="3"/>
  <c r="H136" i="3"/>
  <c r="G136" i="3"/>
  <c r="E136" i="3"/>
  <c r="C136" i="3"/>
  <c r="F132" i="3"/>
  <c r="M131" i="3"/>
  <c r="F131" i="3"/>
  <c r="M129" i="3"/>
  <c r="F129" i="3"/>
  <c r="F128" i="3"/>
  <c r="N127" i="3"/>
  <c r="M127" i="3"/>
  <c r="F127" i="3"/>
  <c r="F126" i="3"/>
  <c r="M125" i="3"/>
  <c r="F125" i="3"/>
  <c r="M124" i="3"/>
  <c r="F124" i="3"/>
  <c r="D123" i="3"/>
  <c r="K123" i="3"/>
  <c r="M123" i="3" s="1"/>
  <c r="L123" i="3"/>
  <c r="J123" i="3"/>
  <c r="I123" i="3"/>
  <c r="H123" i="3"/>
  <c r="G123" i="3"/>
  <c r="E123" i="3"/>
  <c r="F123" i="3" s="1"/>
  <c r="C123" i="3"/>
  <c r="M118" i="3"/>
  <c r="F118" i="3"/>
  <c r="M116" i="3"/>
  <c r="F116" i="3"/>
  <c r="F115" i="3"/>
  <c r="F114" i="3"/>
  <c r="F113" i="3"/>
  <c r="M112" i="3"/>
  <c r="F112" i="3"/>
  <c r="M111" i="3"/>
  <c r="F111" i="3"/>
  <c r="D110" i="3"/>
  <c r="K110" i="3"/>
  <c r="L110" i="3"/>
  <c r="M110" i="3" s="1"/>
  <c r="J110" i="3"/>
  <c r="I110" i="3"/>
  <c r="H110" i="3"/>
  <c r="G110" i="3"/>
  <c r="E110" i="3"/>
  <c r="C110" i="3"/>
  <c r="F105" i="3"/>
  <c r="M99" i="3"/>
  <c r="F99" i="3"/>
  <c r="M98" i="3"/>
  <c r="F98" i="3"/>
  <c r="D97" i="3"/>
  <c r="K97" i="3"/>
  <c r="L97" i="3"/>
  <c r="J97" i="3"/>
  <c r="I97" i="3"/>
  <c r="H97" i="3"/>
  <c r="G97" i="3"/>
  <c r="E97" i="3"/>
  <c r="C97" i="3"/>
  <c r="M92" i="3"/>
  <c r="F92" i="3"/>
  <c r="M86" i="3"/>
  <c r="F86" i="3"/>
  <c r="M85" i="3"/>
  <c r="F85" i="3"/>
  <c r="D84" i="3"/>
  <c r="K84" i="3"/>
  <c r="L84" i="3"/>
  <c r="M84" i="3" s="1"/>
  <c r="J84" i="3"/>
  <c r="I84" i="3"/>
  <c r="H84" i="3"/>
  <c r="G84" i="3"/>
  <c r="E84" i="3"/>
  <c r="C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D71" i="3"/>
  <c r="K71" i="3"/>
  <c r="L71" i="3"/>
  <c r="J71" i="3"/>
  <c r="I71" i="3"/>
  <c r="H71" i="3"/>
  <c r="G71" i="3"/>
  <c r="E71" i="3"/>
  <c r="F71" i="3" s="1"/>
  <c r="C71" i="3"/>
  <c r="M66" i="3"/>
  <c r="F66" i="3"/>
  <c r="F64" i="3"/>
  <c r="F61" i="3"/>
  <c r="M60" i="3"/>
  <c r="F60" i="3"/>
  <c r="N59" i="3"/>
  <c r="M59" i="3"/>
  <c r="F59" i="3"/>
  <c r="D58" i="3"/>
  <c r="K58" i="3"/>
  <c r="L58" i="3"/>
  <c r="J58" i="3"/>
  <c r="I58" i="3"/>
  <c r="H58" i="3"/>
  <c r="G58" i="3"/>
  <c r="E58" i="3"/>
  <c r="C58" i="3"/>
  <c r="M57" i="3"/>
  <c r="M56" i="3"/>
  <c r="F56" i="3"/>
  <c r="M54" i="3"/>
  <c r="F54" i="3"/>
  <c r="M53" i="3"/>
  <c r="F53" i="3"/>
  <c r="M52" i="3"/>
  <c r="F52" i="3"/>
  <c r="N51" i="3"/>
  <c r="M51" i="3"/>
  <c r="F51" i="3"/>
  <c r="M49" i="3"/>
  <c r="F49" i="3"/>
  <c r="M48" i="3"/>
  <c r="F48" i="3"/>
  <c r="M47" i="3"/>
  <c r="F47" i="3"/>
  <c r="M46" i="3"/>
  <c r="F46" i="3"/>
  <c r="D45" i="3"/>
  <c r="K45" i="3"/>
  <c r="L45" i="3"/>
  <c r="M45" i="3" s="1"/>
  <c r="J45" i="3"/>
  <c r="I45" i="3"/>
  <c r="H45" i="3"/>
  <c r="G45" i="3"/>
  <c r="E45" i="3"/>
  <c r="C45" i="3"/>
  <c r="M40" i="3"/>
  <c r="F40" i="3"/>
  <c r="M38" i="3"/>
  <c r="F38" i="3"/>
  <c r="M37" i="3"/>
  <c r="F37" i="3"/>
  <c r="M36" i="3"/>
  <c r="F36" i="3"/>
  <c r="N35" i="3"/>
  <c r="M35" i="3"/>
  <c r="F35" i="3"/>
  <c r="M34" i="3"/>
  <c r="F34" i="3"/>
  <c r="M33" i="3"/>
  <c r="F33" i="3"/>
  <c r="D32" i="3"/>
  <c r="K32" i="3"/>
  <c r="L32" i="3"/>
  <c r="M32" i="3" s="1"/>
  <c r="J32" i="3"/>
  <c r="I32" i="3"/>
  <c r="H32" i="3"/>
  <c r="G32" i="3"/>
  <c r="E32" i="3"/>
  <c r="C32" i="3"/>
  <c r="M27" i="3"/>
  <c r="F27" i="3"/>
  <c r="M25" i="3"/>
  <c r="F25" i="3"/>
  <c r="F23" i="3"/>
  <c r="M22" i="3"/>
  <c r="F22" i="3"/>
  <c r="M21" i="3"/>
  <c r="F21" i="3"/>
  <c r="M20" i="3"/>
  <c r="F20" i="3"/>
  <c r="D19" i="3"/>
  <c r="K19" i="3"/>
  <c r="L19" i="3"/>
  <c r="M19" i="3" s="1"/>
  <c r="J19" i="3"/>
  <c r="I19" i="3"/>
  <c r="H19" i="3"/>
  <c r="G19" i="3"/>
  <c r="E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H25" i="2"/>
  <c r="H27" i="2" s="1"/>
  <c r="G25" i="2"/>
  <c r="G27" i="2" s="1"/>
  <c r="D25" i="2"/>
  <c r="D27" i="2" s="1"/>
  <c r="E25" i="2"/>
  <c r="E27" i="2" s="1"/>
  <c r="C25" i="2"/>
  <c r="C27" i="2" s="1"/>
  <c r="H26" i="2"/>
  <c r="G26" i="2"/>
  <c r="D26" i="2"/>
  <c r="E26" i="2"/>
  <c r="C26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E138" i="1"/>
  <c r="D185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M328" i="1" s="1"/>
  <c r="H329" i="1"/>
  <c r="I329" i="1"/>
  <c r="J329" i="1"/>
  <c r="K329" i="1"/>
  <c r="H330" i="1"/>
  <c r="I330" i="1"/>
  <c r="J330" i="1"/>
  <c r="K330" i="1"/>
  <c r="M330" i="1" s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M334" i="1" s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M338" i="1" s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N251" i="1" s="1"/>
  <c r="E327" i="1"/>
  <c r="F327" i="1" s="1"/>
  <c r="E328" i="1"/>
  <c r="E329" i="1"/>
  <c r="E330" i="1"/>
  <c r="E331" i="1"/>
  <c r="E332" i="1"/>
  <c r="E333" i="1"/>
  <c r="E334" i="1"/>
  <c r="E335" i="1"/>
  <c r="D336" i="1"/>
  <c r="N88" i="1" s="1"/>
  <c r="E336" i="1"/>
  <c r="E337" i="1"/>
  <c r="D338" i="1"/>
  <c r="N17" i="1" s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C326" i="1"/>
  <c r="F321" i="1"/>
  <c r="F319" i="1"/>
  <c r="F317" i="1"/>
  <c r="F316" i="1"/>
  <c r="M315" i="1"/>
  <c r="F315" i="1"/>
  <c r="M314" i="1"/>
  <c r="F314" i="1"/>
  <c r="M326" i="1"/>
  <c r="H159" i="1"/>
  <c r="F29" i="1"/>
  <c r="D232" i="1"/>
  <c r="I172" i="1"/>
  <c r="E65" i="1"/>
  <c r="H266" i="1"/>
  <c r="H65" i="1"/>
  <c r="K185" i="1"/>
  <c r="C206" i="1"/>
  <c r="E253" i="1"/>
  <c r="L78" i="1"/>
  <c r="L91" i="1"/>
  <c r="C300" i="1"/>
  <c r="D300" i="1"/>
  <c r="N220" i="1"/>
  <c r="L313" i="1"/>
  <c r="K313" i="1"/>
  <c r="J313" i="1"/>
  <c r="I313" i="1"/>
  <c r="H313" i="1"/>
  <c r="G313" i="1"/>
  <c r="F313" i="1"/>
  <c r="C313" i="1"/>
  <c r="F308" i="1"/>
  <c r="F306" i="1"/>
  <c r="F304" i="1"/>
  <c r="F303" i="1"/>
  <c r="M302" i="1"/>
  <c r="F302" i="1"/>
  <c r="M301" i="1"/>
  <c r="F301" i="1"/>
  <c r="L300" i="1"/>
  <c r="K300" i="1"/>
  <c r="M300" i="1" s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72" i="1"/>
  <c r="F272" i="1"/>
  <c r="M269" i="1"/>
  <c r="F269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C253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K206" i="1"/>
  <c r="J206" i="1"/>
  <c r="I206" i="1"/>
  <c r="G206" i="1"/>
  <c r="E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M185" i="1" s="1"/>
  <c r="J185" i="1"/>
  <c r="I185" i="1"/>
  <c r="H185" i="1"/>
  <c r="G185" i="1"/>
  <c r="E185" i="1"/>
  <c r="C185" i="1"/>
  <c r="M180" i="1"/>
  <c r="F180" i="1"/>
  <c r="M178" i="1"/>
  <c r="F178" i="1"/>
  <c r="F176" i="1"/>
  <c r="M175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D138" i="1"/>
  <c r="F138" i="1" s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M112" i="1" s="1"/>
  <c r="J112" i="1"/>
  <c r="I112" i="1"/>
  <c r="H112" i="1"/>
  <c r="G112" i="1"/>
  <c r="E112" i="1"/>
  <c r="D112" i="1"/>
  <c r="C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M78" i="1" s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M44" i="1" s="1"/>
  <c r="K44" i="1"/>
  <c r="J44" i="1"/>
  <c r="I44" i="1"/>
  <c r="H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M31" i="1" s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F18" i="1" s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253" i="1"/>
  <c r="M18" i="1"/>
  <c r="M91" i="1"/>
  <c r="M313" i="1"/>
  <c r="F31" i="1"/>
  <c r="M279" i="1"/>
  <c r="F266" i="1"/>
  <c r="N79" i="1"/>
  <c r="M266" i="1"/>
  <c r="N9" i="1"/>
  <c r="N163" i="1"/>
  <c r="N58" i="1"/>
  <c r="N126" i="1"/>
  <c r="N288" i="1"/>
  <c r="N167" i="1"/>
  <c r="N272" i="1"/>
  <c r="N201" i="1"/>
  <c r="N11" i="1"/>
  <c r="N154" i="1"/>
  <c r="N304" i="1"/>
  <c r="N244" i="1"/>
  <c r="N197" i="1"/>
  <c r="N103" i="1"/>
  <c r="N129" i="1"/>
  <c r="N306" i="1"/>
  <c r="N246" i="1"/>
  <c r="N105" i="1"/>
  <c r="N212" i="1"/>
  <c r="N37" i="1"/>
  <c r="N71" i="1"/>
  <c r="N295" i="1"/>
  <c r="N214" i="1"/>
  <c r="N133" i="1"/>
  <c r="N248" i="1"/>
  <c r="N120" i="1"/>
  <c r="N131" i="1"/>
  <c r="N60" i="1"/>
  <c r="N84" i="1"/>
  <c r="N26" i="1"/>
  <c r="N176" i="1"/>
  <c r="N152" i="1"/>
  <c r="N69" i="1"/>
  <c r="N56" i="1"/>
  <c r="N173" i="1"/>
  <c r="N207" i="1"/>
  <c r="N6" i="1"/>
  <c r="N194" i="1"/>
  <c r="N241" i="1"/>
  <c r="F206" i="1" l="1"/>
  <c r="M335" i="1"/>
  <c r="F279" i="1"/>
  <c r="F300" i="1"/>
  <c r="M97" i="3"/>
  <c r="F97" i="3"/>
  <c r="N105" i="3"/>
  <c r="F209" i="3"/>
  <c r="M250" i="3"/>
  <c r="F263" i="3"/>
  <c r="M276" i="3"/>
  <c r="M289" i="3"/>
  <c r="M367" i="3"/>
  <c r="M427" i="3"/>
  <c r="F427" i="3"/>
  <c r="M466" i="3"/>
  <c r="M479" i="3"/>
  <c r="N419" i="3"/>
  <c r="N428" i="3"/>
  <c r="N445" i="3"/>
  <c r="N456" i="3"/>
  <c r="F479" i="3"/>
  <c r="F521" i="3"/>
  <c r="M206" i="3"/>
  <c r="M209" i="3"/>
  <c r="N66" i="3"/>
  <c r="N118" i="3"/>
  <c r="N170" i="3"/>
  <c r="N171" i="3"/>
  <c r="N183" i="3"/>
  <c r="N196" i="3"/>
  <c r="N198" i="1"/>
  <c r="M523" i="3"/>
  <c r="F466" i="3"/>
  <c r="N292" i="3"/>
  <c r="N318" i="3"/>
  <c r="N322" i="3"/>
  <c r="N350" i="3"/>
  <c r="M58" i="3"/>
  <c r="M204" i="3"/>
  <c r="N22" i="3"/>
  <c r="N36" i="3"/>
  <c r="N46" i="3"/>
  <c r="N56" i="3"/>
  <c r="N72" i="3"/>
  <c r="N111" i="3"/>
  <c r="N249" i="1"/>
  <c r="N61" i="1"/>
  <c r="M71" i="3"/>
  <c r="N14" i="3"/>
  <c r="N27" i="3"/>
  <c r="N40" i="3"/>
  <c r="N53" i="3"/>
  <c r="N79" i="3"/>
  <c r="N92" i="3"/>
  <c r="N131" i="3"/>
  <c r="M149" i="3"/>
  <c r="F149" i="3"/>
  <c r="N157" i="3"/>
  <c r="M201" i="3"/>
  <c r="F201" i="3"/>
  <c r="N229" i="3"/>
  <c r="N231" i="3"/>
  <c r="N240" i="3"/>
  <c r="N266" i="3"/>
  <c r="N270" i="3"/>
  <c r="N374" i="3"/>
  <c r="N418" i="3"/>
  <c r="N420" i="3"/>
  <c r="N443" i="3"/>
  <c r="N477" i="3"/>
  <c r="N511" i="3"/>
  <c r="F523" i="3"/>
  <c r="F185" i="1"/>
  <c r="M65" i="1"/>
  <c r="F78" i="1"/>
  <c r="F91" i="1"/>
  <c r="F112" i="1"/>
  <c r="M125" i="1"/>
  <c r="M138" i="1"/>
  <c r="F159" i="1"/>
  <c r="M172" i="1"/>
  <c r="F219" i="1"/>
  <c r="M219" i="1"/>
  <c r="M253" i="1"/>
  <c r="N130" i="1"/>
  <c r="N30" i="1"/>
  <c r="N57" i="1"/>
  <c r="N64" i="1"/>
  <c r="F232" i="1"/>
  <c r="K542" i="3"/>
  <c r="M203" i="3"/>
  <c r="L573" i="3"/>
  <c r="M525" i="3"/>
  <c r="D570" i="3"/>
  <c r="F570" i="3" s="1"/>
  <c r="N483" i="3"/>
  <c r="N457" i="3"/>
  <c r="N444" i="3"/>
  <c r="N431" i="3"/>
  <c r="N495" i="3"/>
  <c r="N430" i="3"/>
  <c r="N417" i="3"/>
  <c r="N296" i="1"/>
  <c r="N181" i="1"/>
  <c r="F326" i="1"/>
  <c r="F19" i="3"/>
  <c r="F32" i="3"/>
  <c r="F45" i="3"/>
  <c r="F58" i="3"/>
  <c r="F84" i="3"/>
  <c r="F237" i="3"/>
  <c r="F250" i="3"/>
  <c r="F276" i="3"/>
  <c r="F289" i="3"/>
  <c r="F302" i="3"/>
  <c r="F367" i="3"/>
  <c r="F380" i="3"/>
  <c r="N496" i="3"/>
  <c r="F528" i="3"/>
  <c r="M530" i="3"/>
  <c r="K550" i="3"/>
  <c r="M211" i="3"/>
  <c r="D550" i="3"/>
  <c r="N81" i="3"/>
  <c r="N16" i="3"/>
  <c r="D574" i="3"/>
  <c r="N500" i="3"/>
  <c r="D546" i="3"/>
  <c r="N194" i="3"/>
  <c r="N116" i="3"/>
  <c r="N90" i="3"/>
  <c r="D545" i="3"/>
  <c r="F206" i="3"/>
  <c r="N154" i="3"/>
  <c r="N128" i="3"/>
  <c r="N76" i="3"/>
  <c r="N37" i="3"/>
  <c r="N11" i="3"/>
  <c r="F44" i="1"/>
  <c r="F125" i="1"/>
  <c r="M159" i="1"/>
  <c r="F172" i="1"/>
  <c r="M206" i="1"/>
  <c r="M232" i="1"/>
  <c r="F26" i="2"/>
  <c r="M162" i="3"/>
  <c r="M263" i="3"/>
  <c r="M328" i="3"/>
  <c r="M453" i="3"/>
  <c r="C26" i="5"/>
  <c r="J531" i="3"/>
  <c r="M570" i="3"/>
  <c r="M521" i="3"/>
  <c r="M526" i="3"/>
  <c r="M572" i="3"/>
  <c r="F522" i="3"/>
  <c r="F574" i="3"/>
  <c r="D569" i="3"/>
  <c r="D582" i="3" s="1"/>
  <c r="F520" i="3"/>
  <c r="F575" i="3"/>
  <c r="M565" i="3"/>
  <c r="I566" i="3"/>
  <c r="J406" i="3"/>
  <c r="D565" i="3"/>
  <c r="N363" i="3"/>
  <c r="D562" i="3"/>
  <c r="M213" i="3"/>
  <c r="F548" i="3"/>
  <c r="F544" i="3"/>
  <c r="N67" i="1"/>
  <c r="N41" i="3"/>
  <c r="N54" i="3"/>
  <c r="N88" i="3"/>
  <c r="N99" i="3"/>
  <c r="N114" i="3"/>
  <c r="N132" i="3"/>
  <c r="N151" i="3"/>
  <c r="N153" i="3"/>
  <c r="N158" i="3"/>
  <c r="N10" i="3"/>
  <c r="N15" i="3"/>
  <c r="N23" i="3"/>
  <c r="N49" i="3"/>
  <c r="N75" i="3"/>
  <c r="N80" i="3"/>
  <c r="N166" i="3"/>
  <c r="F205" i="3"/>
  <c r="N33" i="1"/>
  <c r="N81" i="1"/>
  <c r="N8" i="1"/>
  <c r="B26" i="5"/>
  <c r="M578" i="3"/>
  <c r="J579" i="3"/>
  <c r="M524" i="3"/>
  <c r="K531" i="3"/>
  <c r="L574" i="3"/>
  <c r="M574" i="3" s="1"/>
  <c r="M519" i="3"/>
  <c r="M575" i="3"/>
  <c r="I531" i="3"/>
  <c r="M576" i="3"/>
  <c r="M577" i="3"/>
  <c r="M573" i="3"/>
  <c r="N423" i="3"/>
  <c r="N435" i="3"/>
  <c r="N448" i="3"/>
  <c r="N461" i="3"/>
  <c r="N475" i="3"/>
  <c r="N488" i="3"/>
  <c r="N494" i="3"/>
  <c r="N501" i="3"/>
  <c r="F526" i="3"/>
  <c r="F572" i="3"/>
  <c r="N416" i="3"/>
  <c r="N442" i="3"/>
  <c r="N493" i="3"/>
  <c r="N507" i="3"/>
  <c r="F524" i="3"/>
  <c r="F573" i="3"/>
  <c r="E579" i="3"/>
  <c r="N415" i="3"/>
  <c r="N422" i="3"/>
  <c r="N441" i="3"/>
  <c r="N454" i="3"/>
  <c r="N474" i="3"/>
  <c r="N487" i="3"/>
  <c r="N506" i="3"/>
  <c r="N513" i="3"/>
  <c r="F527" i="3"/>
  <c r="E531" i="3"/>
  <c r="F568" i="3"/>
  <c r="G566" i="3"/>
  <c r="M404" i="3"/>
  <c r="M562" i="3"/>
  <c r="M560" i="3"/>
  <c r="M558" i="3"/>
  <c r="M556" i="3"/>
  <c r="K566" i="3"/>
  <c r="M399" i="3"/>
  <c r="M555" i="3"/>
  <c r="J557" i="3"/>
  <c r="J566" i="3" s="1"/>
  <c r="N233" i="3"/>
  <c r="N244" i="3"/>
  <c r="N253" i="3"/>
  <c r="N268" i="3"/>
  <c r="N294" i="3"/>
  <c r="N298" i="3"/>
  <c r="N344" i="3"/>
  <c r="N357" i="3"/>
  <c r="C590" i="3"/>
  <c r="F404" i="3"/>
  <c r="F402" i="3"/>
  <c r="F398" i="3"/>
  <c r="N236" i="3"/>
  <c r="N272" i="3"/>
  <c r="F562" i="3"/>
  <c r="C406" i="3"/>
  <c r="F400" i="3"/>
  <c r="F556" i="3"/>
  <c r="I589" i="3"/>
  <c r="K214" i="3"/>
  <c r="M545" i="3"/>
  <c r="G587" i="3"/>
  <c r="M543" i="3"/>
  <c r="M551" i="3"/>
  <c r="G591" i="3"/>
  <c r="M549" i="3"/>
  <c r="F542" i="3"/>
  <c r="F546" i="3"/>
  <c r="F541" i="3"/>
  <c r="N18" i="3"/>
  <c r="E581" i="3"/>
  <c r="I339" i="1"/>
  <c r="M332" i="1"/>
  <c r="H339" i="1"/>
  <c r="L339" i="1"/>
  <c r="N213" i="1"/>
  <c r="F338" i="1"/>
  <c r="N205" i="1"/>
  <c r="N316" i="1"/>
  <c r="N256" i="1"/>
  <c r="N68" i="1"/>
  <c r="N12" i="1"/>
  <c r="M336" i="1"/>
  <c r="M331" i="1"/>
  <c r="J339" i="1"/>
  <c r="N25" i="1"/>
  <c r="F329" i="1"/>
  <c r="N175" i="1"/>
  <c r="N303" i="1"/>
  <c r="N196" i="1"/>
  <c r="N21" i="1"/>
  <c r="N226" i="1"/>
  <c r="N128" i="1"/>
  <c r="N243" i="1"/>
  <c r="N222" i="1"/>
  <c r="N162" i="1"/>
  <c r="N209" i="1"/>
  <c r="F333" i="1"/>
  <c r="N59" i="1"/>
  <c r="N320" i="1"/>
  <c r="D339" i="1"/>
  <c r="N34" i="1"/>
  <c r="N102" i="1"/>
  <c r="N290" i="1"/>
  <c r="N269" i="1"/>
  <c r="N149" i="1"/>
  <c r="F337" i="1"/>
  <c r="N318" i="1"/>
  <c r="G26" i="6"/>
  <c r="I26" i="6" s="1"/>
  <c r="G579" i="3"/>
  <c r="M567" i="3"/>
  <c r="M571" i="3"/>
  <c r="H579" i="3"/>
  <c r="I579" i="3"/>
  <c r="K579" i="3"/>
  <c r="M569" i="3"/>
  <c r="M568" i="3"/>
  <c r="G583" i="3"/>
  <c r="M528" i="3"/>
  <c r="M520" i="3"/>
  <c r="M522" i="3"/>
  <c r="M529" i="3"/>
  <c r="G531" i="3"/>
  <c r="I590" i="3"/>
  <c r="I585" i="3"/>
  <c r="M527" i="3"/>
  <c r="H531" i="3"/>
  <c r="L531" i="3"/>
  <c r="H589" i="3"/>
  <c r="H590" i="3"/>
  <c r="I591" i="3"/>
  <c r="J591" i="3"/>
  <c r="F578" i="3"/>
  <c r="F567" i="3"/>
  <c r="D589" i="3"/>
  <c r="F577" i="3"/>
  <c r="C579" i="3"/>
  <c r="F571" i="3"/>
  <c r="D579" i="3"/>
  <c r="N429" i="3"/>
  <c r="N433" i="3"/>
  <c r="N446" i="3"/>
  <c r="N460" i="3"/>
  <c r="N463" i="3"/>
  <c r="N485" i="3"/>
  <c r="N490" i="3"/>
  <c r="N498" i="3"/>
  <c r="N502" i="3"/>
  <c r="N425" i="3"/>
  <c r="N455" i="3"/>
  <c r="N459" i="3"/>
  <c r="N472" i="3"/>
  <c r="N481" i="3"/>
  <c r="N486" i="3"/>
  <c r="N512" i="3"/>
  <c r="F519" i="3"/>
  <c r="F525" i="3"/>
  <c r="F529" i="3"/>
  <c r="C531" i="3"/>
  <c r="D531" i="3"/>
  <c r="N421" i="3"/>
  <c r="N426" i="3"/>
  <c r="N434" i="3"/>
  <c r="D588" i="3"/>
  <c r="M395" i="3"/>
  <c r="M403" i="3"/>
  <c r="L406" i="3"/>
  <c r="M554" i="3"/>
  <c r="G589" i="3"/>
  <c r="J590" i="3"/>
  <c r="K564" i="3"/>
  <c r="G588" i="3"/>
  <c r="I583" i="3"/>
  <c r="G590" i="3"/>
  <c r="H591" i="3"/>
  <c r="L559" i="3"/>
  <c r="M559" i="3" s="1"/>
  <c r="H406" i="3"/>
  <c r="J589" i="3"/>
  <c r="M563" i="3"/>
  <c r="G586" i="3"/>
  <c r="G585" i="3"/>
  <c r="H566" i="3"/>
  <c r="I587" i="3"/>
  <c r="N336" i="3"/>
  <c r="N345" i="3"/>
  <c r="N228" i="3"/>
  <c r="N232" i="3"/>
  <c r="N271" i="3"/>
  <c r="C554" i="3"/>
  <c r="C566" i="3" s="1"/>
  <c r="E560" i="3"/>
  <c r="F560" i="3" s="1"/>
  <c r="F558" i="3"/>
  <c r="D406" i="3"/>
  <c r="N341" i="3" s="1"/>
  <c r="I553" i="3"/>
  <c r="M541" i="3"/>
  <c r="K553" i="3"/>
  <c r="G553" i="3"/>
  <c r="I581" i="3"/>
  <c r="G580" i="3"/>
  <c r="I582" i="3"/>
  <c r="G584" i="3"/>
  <c r="I586" i="3"/>
  <c r="K587" i="3"/>
  <c r="K585" i="3"/>
  <c r="K583" i="3"/>
  <c r="M207" i="3"/>
  <c r="M210" i="3"/>
  <c r="G214" i="3"/>
  <c r="J581" i="3"/>
  <c r="L590" i="3"/>
  <c r="M202" i="3"/>
  <c r="M205" i="3"/>
  <c r="M208" i="3"/>
  <c r="I214" i="3"/>
  <c r="G581" i="3"/>
  <c r="K590" i="3"/>
  <c r="I580" i="3"/>
  <c r="G582" i="3"/>
  <c r="I584" i="3"/>
  <c r="I588" i="3"/>
  <c r="K588" i="3"/>
  <c r="K586" i="3"/>
  <c r="K584" i="3"/>
  <c r="K582" i="3"/>
  <c r="K580" i="3"/>
  <c r="M212" i="3"/>
  <c r="J214" i="3"/>
  <c r="H581" i="3"/>
  <c r="F543" i="3"/>
  <c r="F552" i="3"/>
  <c r="D591" i="3"/>
  <c r="F545" i="3"/>
  <c r="D584" i="3"/>
  <c r="F547" i="3"/>
  <c r="D586" i="3"/>
  <c r="F550" i="3"/>
  <c r="N9" i="3"/>
  <c r="N13" i="3"/>
  <c r="N21" i="3"/>
  <c r="N25" i="3"/>
  <c r="N34" i="3"/>
  <c r="N38" i="3"/>
  <c r="N61" i="3"/>
  <c r="N77" i="3"/>
  <c r="N98" i="3"/>
  <c r="N103" i="3"/>
  <c r="N113" i="3"/>
  <c r="N125" i="3"/>
  <c r="N142" i="3"/>
  <c r="N150" i="3"/>
  <c r="N155" i="3"/>
  <c r="N163" i="3"/>
  <c r="N168" i="3"/>
  <c r="F203" i="3"/>
  <c r="F207" i="3"/>
  <c r="F211" i="3"/>
  <c r="F213" i="3"/>
  <c r="N8" i="3"/>
  <c r="N12" i="3"/>
  <c r="N20" i="3"/>
  <c r="N33" i="3"/>
  <c r="N48" i="3"/>
  <c r="N74" i="3"/>
  <c r="N86" i="3"/>
  <c r="N124" i="3"/>
  <c r="F136" i="3"/>
  <c r="N138" i="3"/>
  <c r="N152" i="3"/>
  <c r="N165" i="3"/>
  <c r="N178" i="3"/>
  <c r="N182" i="3"/>
  <c r="N190" i="3"/>
  <c r="D214" i="3"/>
  <c r="N110" i="3" s="1"/>
  <c r="N7" i="3"/>
  <c r="N47" i="3"/>
  <c r="N52" i="3"/>
  <c r="N60" i="3"/>
  <c r="N64" i="3"/>
  <c r="N73" i="3"/>
  <c r="N85" i="3"/>
  <c r="N112" i="3"/>
  <c r="N126" i="3"/>
  <c r="N129" i="3"/>
  <c r="N137" i="3"/>
  <c r="N139" i="3"/>
  <c r="N177" i="3"/>
  <c r="N181" i="3"/>
  <c r="N189" i="3"/>
  <c r="F202" i="3"/>
  <c r="F204" i="3"/>
  <c r="F208" i="3"/>
  <c r="F210" i="3"/>
  <c r="F212" i="3"/>
  <c r="C214" i="3"/>
  <c r="F27" i="2"/>
  <c r="F25" i="2"/>
  <c r="G339" i="1"/>
  <c r="M337" i="1"/>
  <c r="M333" i="1"/>
  <c r="M329" i="1"/>
  <c r="K339" i="1"/>
  <c r="N202" i="1"/>
  <c r="N164" i="1"/>
  <c r="N87" i="1"/>
  <c r="F335" i="1"/>
  <c r="N211" i="1"/>
  <c r="N10" i="1"/>
  <c r="N27" i="1"/>
  <c r="N36" i="1"/>
  <c r="N40" i="1"/>
  <c r="N298" i="1"/>
  <c r="N177" i="1"/>
  <c r="C339" i="1"/>
  <c r="E339" i="1"/>
  <c r="N14" i="1"/>
  <c r="N271" i="1"/>
  <c r="N134" i="1"/>
  <c r="N215" i="1"/>
  <c r="F331" i="1"/>
  <c r="N23" i="1"/>
  <c r="N155" i="1"/>
  <c r="N104" i="1"/>
  <c r="I15" i="6"/>
  <c r="M564" i="3"/>
  <c r="M394" i="3"/>
  <c r="M396" i="3"/>
  <c r="M398" i="3"/>
  <c r="M400" i="3"/>
  <c r="M402" i="3"/>
  <c r="G406" i="3"/>
  <c r="I406" i="3"/>
  <c r="K406" i="3"/>
  <c r="M406" i="3" s="1"/>
  <c r="L581" i="3"/>
  <c r="K581" i="3"/>
  <c r="L589" i="3"/>
  <c r="L591" i="3"/>
  <c r="H588" i="3"/>
  <c r="H587" i="3"/>
  <c r="H586" i="3"/>
  <c r="H585" i="3"/>
  <c r="H584" i="3"/>
  <c r="H583" i="3"/>
  <c r="H582" i="3"/>
  <c r="J588" i="3"/>
  <c r="J587" i="3"/>
  <c r="J586" i="3"/>
  <c r="J585" i="3"/>
  <c r="J584" i="3"/>
  <c r="J583" i="3"/>
  <c r="J582" i="3"/>
  <c r="L588" i="3"/>
  <c r="L586" i="3"/>
  <c r="L584" i="3"/>
  <c r="L583" i="3"/>
  <c r="L582" i="3"/>
  <c r="D581" i="3"/>
  <c r="F555" i="3"/>
  <c r="E566" i="3"/>
  <c r="E565" i="3"/>
  <c r="F405" i="3"/>
  <c r="E563" i="3"/>
  <c r="F403" i="3"/>
  <c r="E406" i="3"/>
  <c r="F396" i="3"/>
  <c r="F395" i="3"/>
  <c r="N356" i="3"/>
  <c r="N317" i="3"/>
  <c r="D561" i="3"/>
  <c r="F401" i="3"/>
  <c r="N349" i="3"/>
  <c r="N310" i="3"/>
  <c r="D559" i="3"/>
  <c r="F399" i="3"/>
  <c r="N334" i="3"/>
  <c r="N308" i="3"/>
  <c r="D557" i="3"/>
  <c r="F397" i="3"/>
  <c r="N358" i="3"/>
  <c r="D554" i="3"/>
  <c r="F394" i="3"/>
  <c r="N342" i="3"/>
  <c r="N329" i="3"/>
  <c r="N303" i="3"/>
  <c r="N225" i="3"/>
  <c r="N238" i="3"/>
  <c r="N243" i="3"/>
  <c r="N245" i="3"/>
  <c r="N252" i="3"/>
  <c r="N256" i="3"/>
  <c r="N264" i="3"/>
  <c r="N276" i="3"/>
  <c r="N277" i="3"/>
  <c r="N280" i="3"/>
  <c r="N282" i="3"/>
  <c r="N289" i="3"/>
  <c r="N290" i="3"/>
  <c r="N293" i="3"/>
  <c r="N295" i="3"/>
  <c r="N304" i="3"/>
  <c r="N319" i="3"/>
  <c r="N321" i="3"/>
  <c r="N323" i="3"/>
  <c r="N330" i="3"/>
  <c r="N355" i="3"/>
  <c r="N360" i="3"/>
  <c r="N362" i="3"/>
  <c r="E564" i="3"/>
  <c r="F564" i="3" s="1"/>
  <c r="C581" i="3"/>
  <c r="C589" i="3"/>
  <c r="C591" i="3"/>
  <c r="C588" i="3"/>
  <c r="C587" i="3"/>
  <c r="C586" i="3"/>
  <c r="C585" i="3"/>
  <c r="C584" i="3"/>
  <c r="C583" i="3"/>
  <c r="C582" i="3"/>
  <c r="E588" i="3"/>
  <c r="E587" i="3"/>
  <c r="E586" i="3"/>
  <c r="E585" i="3"/>
  <c r="E584" i="3"/>
  <c r="E583" i="3"/>
  <c r="E582" i="3"/>
  <c r="K589" i="3"/>
  <c r="M550" i="3"/>
  <c r="H580" i="3"/>
  <c r="H553" i="3"/>
  <c r="L580" i="3"/>
  <c r="L553" i="3"/>
  <c r="H214" i="3"/>
  <c r="L214" i="3"/>
  <c r="M214" i="3" s="1"/>
  <c r="M542" i="3"/>
  <c r="M544" i="3"/>
  <c r="M547" i="3"/>
  <c r="M590" i="3"/>
  <c r="K591" i="3"/>
  <c r="M552" i="3"/>
  <c r="J580" i="3"/>
  <c r="J553" i="3"/>
  <c r="M548" i="3"/>
  <c r="M546" i="3"/>
  <c r="F549" i="3"/>
  <c r="F110" i="3"/>
  <c r="E214" i="3"/>
  <c r="F214" i="3" s="1"/>
  <c r="N214" i="3"/>
  <c r="N553" i="3" s="1"/>
  <c r="N175" i="3"/>
  <c r="D590" i="3"/>
  <c r="F551" i="3"/>
  <c r="C553" i="3"/>
  <c r="N17" i="3"/>
  <c r="N32" i="3"/>
  <c r="N43" i="3"/>
  <c r="N71" i="3"/>
  <c r="N97" i="3"/>
  <c r="N134" i="3"/>
  <c r="N202" i="3"/>
  <c r="N541" i="3" s="1"/>
  <c r="N203" i="3"/>
  <c r="N542" i="3" s="1"/>
  <c r="N204" i="3"/>
  <c r="N543" i="3" s="1"/>
  <c r="N205" i="3"/>
  <c r="N544" i="3" s="1"/>
  <c r="N206" i="3"/>
  <c r="N545" i="3" s="1"/>
  <c r="N207" i="3"/>
  <c r="N546" i="3" s="1"/>
  <c r="N208" i="3"/>
  <c r="N547" i="3" s="1"/>
  <c r="N209" i="3"/>
  <c r="N548" i="3" s="1"/>
  <c r="N210" i="3"/>
  <c r="N549" i="3" s="1"/>
  <c r="N211" i="3"/>
  <c r="N550" i="3" s="1"/>
  <c r="N212" i="3"/>
  <c r="N551" i="3" s="1"/>
  <c r="N213" i="3"/>
  <c r="N552" i="3" s="1"/>
  <c r="D553" i="3"/>
  <c r="E580" i="3"/>
  <c r="E553" i="3"/>
  <c r="M327" i="1"/>
  <c r="N15" i="1"/>
  <c r="N62" i="1"/>
  <c r="N42" i="1"/>
  <c r="N136" i="1"/>
  <c r="N217" i="1"/>
  <c r="N29" i="1"/>
  <c r="N183" i="1"/>
  <c r="N16" i="1"/>
  <c r="N315" i="1"/>
  <c r="N289" i="1"/>
  <c r="N221" i="1"/>
  <c r="N161" i="1"/>
  <c r="N127" i="1"/>
  <c r="N208" i="1"/>
  <c r="N7" i="1"/>
  <c r="N268" i="1"/>
  <c r="N255" i="1"/>
  <c r="N20" i="1"/>
  <c r="N114" i="1"/>
  <c r="F328" i="1"/>
  <c r="N242" i="1"/>
  <c r="N148" i="1"/>
  <c r="N174" i="1"/>
  <c r="N101" i="1"/>
  <c r="F336" i="1"/>
  <c r="N195" i="1"/>
  <c r="N54" i="1"/>
  <c r="N80" i="1"/>
  <c r="N89" i="1"/>
  <c r="N63" i="1"/>
  <c r="N204" i="1"/>
  <c r="N170" i="1"/>
  <c r="N321" i="1"/>
  <c r="N274" i="1"/>
  <c r="N107" i="1"/>
  <c r="N13" i="1"/>
  <c r="N308" i="1"/>
  <c r="N227" i="1"/>
  <c r="N73" i="1"/>
  <c r="N39" i="1"/>
  <c r="F334" i="1"/>
  <c r="N261" i="1"/>
  <c r="N86" i="1"/>
  <c r="N180" i="1"/>
  <c r="N319" i="1"/>
  <c r="N24" i="1"/>
  <c r="N293" i="1"/>
  <c r="N199" i="1"/>
  <c r="N178" i="1"/>
  <c r="N259" i="1"/>
  <c r="N165" i="1"/>
  <c r="N225" i="1"/>
  <c r="F332" i="1"/>
  <c r="N118" i="1"/>
  <c r="N317" i="1"/>
  <c r="N35" i="1"/>
  <c r="F330" i="1"/>
  <c r="N22" i="1"/>
  <c r="N257" i="1"/>
  <c r="N150" i="1"/>
  <c r="N82" i="1"/>
  <c r="N291" i="1"/>
  <c r="N270" i="1"/>
  <c r="N223" i="1"/>
  <c r="N210" i="1"/>
  <c r="N301" i="1"/>
  <c r="N267" i="1"/>
  <c r="N160" i="1"/>
  <c r="N113" i="1"/>
  <c r="N66" i="1"/>
  <c r="N254" i="1"/>
  <c r="N19" i="1"/>
  <c r="N53" i="1"/>
  <c r="N100" i="1"/>
  <c r="N32" i="1"/>
  <c r="N147" i="1"/>
  <c r="E590" i="3" l="1"/>
  <c r="N78" i="1"/>
  <c r="N206" i="1"/>
  <c r="N219" i="1"/>
  <c r="I592" i="3"/>
  <c r="L579" i="3"/>
  <c r="L587" i="3"/>
  <c r="M587" i="3" s="1"/>
  <c r="M531" i="3"/>
  <c r="F569" i="3"/>
  <c r="M586" i="3"/>
  <c r="F588" i="3"/>
  <c r="M553" i="3"/>
  <c r="M584" i="3"/>
  <c r="M582" i="3"/>
  <c r="M588" i="3"/>
  <c r="N313" i="1"/>
  <c r="N185" i="1"/>
  <c r="N327" i="1"/>
  <c r="N266" i="1"/>
  <c r="N300" i="1"/>
  <c r="N232" i="1"/>
  <c r="M583" i="3"/>
  <c r="M579" i="3"/>
  <c r="K592" i="3"/>
  <c r="G592" i="3"/>
  <c r="F579" i="3"/>
  <c r="M580" i="3"/>
  <c r="L585" i="3"/>
  <c r="M585" i="3" s="1"/>
  <c r="N328" i="3"/>
  <c r="N367" i="3"/>
  <c r="N354" i="3"/>
  <c r="N237" i="3"/>
  <c r="F581" i="3"/>
  <c r="N136" i="3"/>
  <c r="M339" i="1"/>
  <c r="N31" i="1"/>
  <c r="N326" i="1"/>
  <c r="F339" i="1"/>
  <c r="N138" i="1"/>
  <c r="N336" i="1"/>
  <c r="N334" i="1"/>
  <c r="N112" i="1"/>
  <c r="N335" i="1"/>
  <c r="N329" i="1"/>
  <c r="N65" i="1"/>
  <c r="N333" i="1"/>
  <c r="N18" i="1"/>
  <c r="N330" i="1"/>
  <c r="N44" i="1"/>
  <c r="N125" i="1"/>
  <c r="N172" i="1"/>
  <c r="N332" i="1"/>
  <c r="N253" i="1"/>
  <c r="N279" i="1"/>
  <c r="N331" i="1"/>
  <c r="N328" i="1"/>
  <c r="N337" i="1"/>
  <c r="N159" i="1"/>
  <c r="N338" i="1"/>
  <c r="N91" i="1"/>
  <c r="F531" i="3"/>
  <c r="N479" i="3"/>
  <c r="N453" i="3"/>
  <c r="N427" i="3"/>
  <c r="N530" i="3"/>
  <c r="N578" i="3" s="1"/>
  <c r="N528" i="3"/>
  <c r="N576" i="3" s="1"/>
  <c r="N526" i="3"/>
  <c r="N574" i="3" s="1"/>
  <c r="N524" i="3"/>
  <c r="N572" i="3" s="1"/>
  <c r="N523" i="3"/>
  <c r="N571" i="3" s="1"/>
  <c r="N521" i="3"/>
  <c r="N569" i="3" s="1"/>
  <c r="N519" i="3"/>
  <c r="N567" i="3" s="1"/>
  <c r="N531" i="3"/>
  <c r="N579" i="3" s="1"/>
  <c r="N466" i="3"/>
  <c r="N440" i="3"/>
  <c r="N529" i="3"/>
  <c r="N577" i="3" s="1"/>
  <c r="N527" i="3"/>
  <c r="N575" i="3" s="1"/>
  <c r="N525" i="3"/>
  <c r="N573" i="3" s="1"/>
  <c r="N522" i="3"/>
  <c r="N570" i="3" s="1"/>
  <c r="N520" i="3"/>
  <c r="N568" i="3" s="1"/>
  <c r="N518" i="3"/>
  <c r="N505" i="3"/>
  <c r="N492" i="3"/>
  <c r="M589" i="3"/>
  <c r="L566" i="3"/>
  <c r="M566" i="3" s="1"/>
  <c r="F584" i="3"/>
  <c r="N403" i="3"/>
  <c r="N563" i="3" s="1"/>
  <c r="N393" i="3"/>
  <c r="N401" i="3"/>
  <c r="N561" i="3" s="1"/>
  <c r="N250" i="3"/>
  <c r="N405" i="3"/>
  <c r="N565" i="3" s="1"/>
  <c r="N402" i="3"/>
  <c r="N562" i="3" s="1"/>
  <c r="N400" i="3"/>
  <c r="N560" i="3" s="1"/>
  <c r="N398" i="3"/>
  <c r="N558" i="3" s="1"/>
  <c r="N396" i="3"/>
  <c r="N556" i="3" s="1"/>
  <c r="N394" i="3"/>
  <c r="N554" i="3" s="1"/>
  <c r="N404" i="3"/>
  <c r="N564" i="3" s="1"/>
  <c r="N399" i="3"/>
  <c r="N559" i="3" s="1"/>
  <c r="N395" i="3"/>
  <c r="N555" i="3" s="1"/>
  <c r="N315" i="3"/>
  <c r="N397" i="3"/>
  <c r="N557" i="3" s="1"/>
  <c r="C580" i="3"/>
  <c r="C592" i="3" s="1"/>
  <c r="N380" i="3"/>
  <c r="F582" i="3"/>
  <c r="F586" i="3"/>
  <c r="F406" i="3"/>
  <c r="N263" i="3"/>
  <c r="N302" i="3"/>
  <c r="N406" i="3"/>
  <c r="N566" i="3" s="1"/>
  <c r="J592" i="3"/>
  <c r="M581" i="3"/>
  <c r="N188" i="3"/>
  <c r="N84" i="3"/>
  <c r="N123" i="3"/>
  <c r="N19" i="3"/>
  <c r="N58" i="3"/>
  <c r="N201" i="3"/>
  <c r="N162" i="3"/>
  <c r="N149" i="3"/>
  <c r="N45" i="3"/>
  <c r="M591" i="3"/>
  <c r="H592" i="3"/>
  <c r="F554" i="3"/>
  <c r="D580" i="3"/>
  <c r="D566" i="3"/>
  <c r="F566" i="3" s="1"/>
  <c r="F557" i="3"/>
  <c r="D583" i="3"/>
  <c r="F583" i="3" s="1"/>
  <c r="F559" i="3"/>
  <c r="D585" i="3"/>
  <c r="F585" i="3" s="1"/>
  <c r="F561" i="3"/>
  <c r="D587" i="3"/>
  <c r="F587" i="3" s="1"/>
  <c r="F563" i="3"/>
  <c r="E589" i="3"/>
  <c r="F589" i="3" s="1"/>
  <c r="F565" i="3"/>
  <c r="E591" i="3"/>
  <c r="F591" i="3" s="1"/>
  <c r="E592" i="3"/>
  <c r="F590" i="3"/>
  <c r="F553" i="3"/>
  <c r="L592" i="3" l="1"/>
  <c r="M592" i="3" s="1"/>
  <c r="D592" i="3"/>
  <c r="F592" i="3" s="1"/>
  <c r="F580" i="3"/>
  <c r="N584" i="3" l="1"/>
  <c r="N580" i="3"/>
  <c r="N582" i="3"/>
  <c r="N583" i="3"/>
  <c r="N589" i="3"/>
  <c r="N592" i="3"/>
  <c r="N591" i="3"/>
  <c r="N588" i="3"/>
  <c r="N581" i="3"/>
  <c r="N587" i="3"/>
  <c r="N586" i="3"/>
  <c r="N590" i="3"/>
  <c r="N585" i="3"/>
</calcChain>
</file>

<file path=xl/sharedStrings.xml><?xml version="1.0" encoding="utf-8"?>
<sst xmlns="http://schemas.openxmlformats.org/spreadsheetml/2006/main" count="1384" uniqueCount="133">
  <si>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</si>
  <si>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</si>
  <si>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</si>
  <si>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</si>
  <si>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</si>
  <si>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</si>
  <si>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</si>
  <si>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</si>
  <si>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</si>
  <si>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</si>
  <si>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</si>
  <si>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</si>
  <si>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</si>
  <si>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</si>
  <si>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</si>
  <si>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</si>
  <si>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</si>
  <si>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</si>
  <si>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</si>
  <si>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</si>
  <si>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</si>
  <si>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</si>
  <si>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</si>
  <si>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</si>
  <si>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</si>
  <si>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</si>
  <si>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</si>
  <si>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</si>
  <si>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</si>
  <si>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</si>
  <si>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</si>
  <si>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</si>
  <si>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</si>
  <si>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</si>
  <si>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</si>
  <si>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</si>
  <si>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</si>
  <si>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</si>
  <si>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</si>
  <si>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</si>
  <si>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</si>
  <si>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</si>
  <si>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</si>
  <si>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</si>
  <si>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</si>
  <si>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</si>
  <si>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</si>
  <si>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</si>
  <si>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</si>
  <si>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</si>
  <si>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</si>
  <si>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</si>
  <si>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</si>
  <si>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</si>
  <si>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</si>
  <si>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</si>
  <si>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</si>
  <si>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</si>
  <si>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</si>
  <si>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</si>
  <si>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</si>
  <si>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</si>
  <si>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</si>
  <si>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</si>
  <si>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</si>
  <si>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</si>
  <si>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</si>
  <si>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</si>
  <si>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</si>
  <si>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</si>
  <si>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</si>
  <si>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</si>
  <si>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</si>
  <si>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</si>
  <si>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</si>
  <si>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</si>
  <si>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</si>
  <si>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</si>
  <si>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</si>
  <si>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</si>
  <si>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</si>
  <si>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</si>
  <si>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</si>
  <si>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</si>
  <si>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</si>
  <si>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</si>
  <si>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</si>
  <si>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</si>
  <si>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</si>
  <si>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</si>
  <si>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</si>
  <si>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</si>
  <si>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</si>
  <si>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</si>
  <si>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</si>
  <si>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</si>
  <si>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</si>
  <si>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</si>
  <si>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</si>
  <si>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</si>
  <si>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</si>
  <si>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</si>
  <si>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2" type="noConversion"/>
  </si>
  <si>
    <t>商业险</t>
    <phoneticPr fontId="42" type="noConversion"/>
  </si>
  <si>
    <t>累计承保出租车台数</t>
    <phoneticPr fontId="42" type="noConversion"/>
  </si>
  <si>
    <t>保费合计</t>
    <phoneticPr fontId="42" type="noConversion"/>
  </si>
  <si>
    <t>累计支付赔款（万元）</t>
    <phoneticPr fontId="42" type="noConversion"/>
  </si>
  <si>
    <t>简单赔付率</t>
    <phoneticPr fontId="42" type="noConversion"/>
  </si>
  <si>
    <t>笔数</t>
    <phoneticPr fontId="42" type="noConversion"/>
  </si>
  <si>
    <t>保费（万元）</t>
    <phoneticPr fontId="42" type="noConversion"/>
  </si>
  <si>
    <t>阳光</t>
  </si>
  <si>
    <t>永城</t>
  </si>
  <si>
    <t>安华</t>
  </si>
  <si>
    <t>英大</t>
  </si>
  <si>
    <t>融盛</t>
  </si>
  <si>
    <t>合计</t>
    <phoneticPr fontId="42" type="noConversion"/>
  </si>
  <si>
    <t>公司</t>
    <phoneticPr fontId="20" type="noConversion"/>
  </si>
  <si>
    <t>公司</t>
    <phoneticPr fontId="20" type="noConversion"/>
  </si>
  <si>
    <t>亚太财险</t>
  </si>
  <si>
    <t>2022年丹东市电销业务统计表</t>
    <phoneticPr fontId="20" type="noConversion"/>
  </si>
  <si>
    <t>2022年各财险公司摩托车交强险承保情况表</t>
    <phoneticPr fontId="20" type="noConversion"/>
  </si>
  <si>
    <t>太平财险</t>
    <phoneticPr fontId="20" type="noConversion"/>
  </si>
  <si>
    <t>2022年1-11月丹东市财产保险业务统计表</t>
    <phoneticPr fontId="20" type="noConversion"/>
  </si>
  <si>
    <t>（2022年1-11月）</t>
    <phoneticPr fontId="20" type="noConversion"/>
  </si>
  <si>
    <t>（2022年11月）</t>
    <phoneticPr fontId="20" type="noConversion"/>
  </si>
  <si>
    <t>财字3号表                                             （2022年1-11月）                                           单位：万元</t>
    <phoneticPr fontId="20" type="noConversion"/>
  </si>
  <si>
    <t>东港市1-11月财产保险业务统计表</t>
    <phoneticPr fontId="20" type="noConversion"/>
  </si>
  <si>
    <t>凤城市1-11月财产保险业务统计表</t>
    <phoneticPr fontId="20" type="noConversion"/>
  </si>
  <si>
    <t>宽甸县1-11月财产保险业务统计表</t>
    <phoneticPr fontId="20" type="noConversion"/>
  </si>
  <si>
    <t>2022年1-11月县域财产保险业务统计表</t>
    <phoneticPr fontId="20" type="noConversion"/>
  </si>
  <si>
    <r>
      <t>2022年</t>
    </r>
    <r>
      <rPr>
        <b/>
        <u/>
        <sz val="20"/>
        <rFont val="仿宋_GB2312"/>
        <charset val="134"/>
      </rPr>
      <t xml:space="preserve"> 11月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</si>
  <si>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r>
      <t>1—</t>
    </r>
    <r>
      <rPr>
        <b/>
        <u/>
        <sz val="20"/>
        <color theme="1"/>
        <rFont val="微软雅黑"/>
        <family val="2"/>
        <charset val="134"/>
      </rPr>
      <t xml:space="preserve">  11 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2" type="noConversion"/>
  </si>
  <si>
    <t>90.96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</si>
</sst>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0_ "/>
    <numFmt numFmtId="178" formatCode="_-* #,##0.00_-;\-* #,##0.00_-;_-* &quot;-&quot;??_-;_-@_-"/>
    <numFmt numFmtId="179" formatCode="0_);[Red]\(0\)"/>
    <numFmt numFmtId="180" formatCode="0.0_);[Red]\(0.0\)"/>
  </numFmts>
  <fonts count="5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/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>
      <alignment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46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2" fontId="50" fillId="0" borderId="4" xfId="0" applyNumberFormat="1" applyFont="1" applyBorder="1" applyAlignment="1">
      <alignment horizontal="center" vertical="center"/>
    </xf>
    <xf numFmtId="1" fontId="50" fillId="0" borderId="4" xfId="0" applyNumberFormat="1" applyFont="1" applyBorder="1" applyAlignment="1">
      <alignment horizontal="center" vertical="center"/>
    </xf>
    <xf numFmtId="180" fontId="50" fillId="3" borderId="4" xfId="0" applyNumberFormat="1" applyFont="1" applyFill="1" applyBorder="1" applyAlignment="1">
      <alignment horizontal="center" vertical="center"/>
    </xf>
    <xf numFmtId="180" fontId="50" fillId="0" borderId="4" xfId="0" applyNumberFormat="1" applyFont="1" applyBorder="1">
      <alignment vertical="center"/>
    </xf>
    <xf numFmtId="10" fontId="50" fillId="3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/>
    <xf numFmtId="177" fontId="6" fillId="0" borderId="32" xfId="0" applyNumberFormat="1" applyFont="1" applyFill="1" applyBorder="1" applyAlignment="1"/>
    <xf numFmtId="177" fontId="6" fillId="0" borderId="33" xfId="0" applyNumberFormat="1" applyFont="1" applyFill="1" applyBorder="1" applyAlignment="1"/>
    <xf numFmtId="177" fontId="6" fillId="0" borderId="38" xfId="0" applyNumberFormat="1" applyFont="1" applyFill="1" applyBorder="1" applyAlignment="1"/>
    <xf numFmtId="177" fontId="6" fillId="0" borderId="39" xfId="0" applyNumberFormat="1" applyFont="1" applyFill="1" applyBorder="1" applyAlignment="1"/>
    <xf numFmtId="177" fontId="6" fillId="0" borderId="13" xfId="0" applyNumberFormat="1" applyFont="1" applyFill="1" applyBorder="1" applyAlignment="1"/>
    <xf numFmtId="177" fontId="6" fillId="0" borderId="39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60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left" vertical="center"/>
    </xf>
    <xf numFmtId="177" fontId="6" fillId="0" borderId="58" xfId="0" applyNumberFormat="1" applyFont="1" applyFill="1" applyBorder="1" applyAlignment="1">
      <alignment horizontal="center" vertical="center"/>
    </xf>
    <xf numFmtId="177" fontId="6" fillId="0" borderId="5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topLeftCell="A299" workbookViewId="0">
      <selection activeCell="Q269" sqref="Q269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6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6" customWidth="1"/>
    <col min="15" max="16384" width="9" style="8"/>
  </cols>
  <sheetData>
    <row r="1" spans="1:14" s="57" customFormat="1" ht="18.75">
      <c r="A1" s="220" t="s">
        <v>122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57" customFormat="1" ht="14.25" thickBot="1">
      <c r="B2" s="59" t="s">
        <v>0</v>
      </c>
      <c r="C2" s="58"/>
      <c r="D2" s="58"/>
      <c r="F2" s="148"/>
      <c r="G2" s="73" t="s">
        <v>123</v>
      </c>
      <c r="H2" s="58"/>
      <c r="I2" s="58"/>
      <c r="J2" s="58"/>
      <c r="K2" s="58"/>
      <c r="L2" s="59" t="s">
        <v>1</v>
      </c>
      <c r="N2" s="166"/>
    </row>
    <row r="3" spans="1:14" s="57" customFormat="1" ht="13.5" customHeight="1">
      <c r="A3" s="217" t="s">
        <v>116</v>
      </c>
      <c r="B3" s="162" t="s">
        <v>3</v>
      </c>
      <c r="C3" s="221" t="s">
        <v>4</v>
      </c>
      <c r="D3" s="221"/>
      <c r="E3" s="221"/>
      <c r="F3" s="222"/>
      <c r="G3" s="221" t="s">
        <v>5</v>
      </c>
      <c r="H3" s="221"/>
      <c r="I3" s="221" t="s">
        <v>6</v>
      </c>
      <c r="J3" s="221"/>
      <c r="K3" s="221"/>
      <c r="L3" s="221"/>
      <c r="M3" s="221"/>
      <c r="N3" s="224" t="s">
        <v>7</v>
      </c>
    </row>
    <row r="4" spans="1:14" s="57" customFormat="1">
      <c r="A4" s="215"/>
      <c r="B4" s="58" t="s">
        <v>8</v>
      </c>
      <c r="C4" s="223" t="s">
        <v>9</v>
      </c>
      <c r="D4" s="223" t="s">
        <v>10</v>
      </c>
      <c r="E4" s="223" t="s">
        <v>11</v>
      </c>
      <c r="F4" s="149" t="s">
        <v>12</v>
      </c>
      <c r="G4" s="223" t="s">
        <v>13</v>
      </c>
      <c r="H4" s="223" t="s">
        <v>14</v>
      </c>
      <c r="I4" s="193" t="s">
        <v>13</v>
      </c>
      <c r="J4" s="223" t="s">
        <v>15</v>
      </c>
      <c r="K4" s="223"/>
      <c r="L4" s="223"/>
      <c r="M4" s="193" t="s">
        <v>12</v>
      </c>
      <c r="N4" s="225"/>
    </row>
    <row r="5" spans="1:14" s="57" customFormat="1" ht="14.25" thickBot="1">
      <c r="A5" s="235"/>
      <c r="B5" s="163" t="s">
        <v>16</v>
      </c>
      <c r="C5" s="223"/>
      <c r="D5" s="223"/>
      <c r="E5" s="223"/>
      <c r="F5" s="149" t="s">
        <v>17</v>
      </c>
      <c r="G5" s="223"/>
      <c r="H5" s="223"/>
      <c r="I5" s="33" t="s">
        <v>18</v>
      </c>
      <c r="J5" s="193" t="s">
        <v>9</v>
      </c>
      <c r="K5" s="193" t="s">
        <v>10</v>
      </c>
      <c r="L5" s="193" t="s">
        <v>11</v>
      </c>
      <c r="M5" s="193" t="s">
        <v>17</v>
      </c>
      <c r="N5" s="194" t="s">
        <v>17</v>
      </c>
    </row>
    <row r="6" spans="1:14" s="57" customFormat="1" ht="13.5" customHeight="1">
      <c r="A6" s="217" t="s">
        <v>2</v>
      </c>
      <c r="B6" s="193" t="s">
        <v>19</v>
      </c>
      <c r="C6" s="74">
        <v>3438.8957420000002</v>
      </c>
      <c r="D6" s="74">
        <v>33161.216915999998</v>
      </c>
      <c r="E6" s="71">
        <v>28188.188647999999</v>
      </c>
      <c r="F6" s="150">
        <f t="shared" ref="F6:F27" si="0">(D6-E6)/E6*100</f>
        <v>17.642241330582422</v>
      </c>
      <c r="G6" s="72">
        <v>241745</v>
      </c>
      <c r="H6" s="72">
        <v>25587280.960000001</v>
      </c>
      <c r="I6" s="72">
        <v>22778</v>
      </c>
      <c r="J6" s="71">
        <v>1719.8013510000001</v>
      </c>
      <c r="K6" s="71">
        <v>16040.479497</v>
      </c>
      <c r="L6" s="71">
        <v>17571.597917999999</v>
      </c>
      <c r="M6" s="31">
        <f t="shared" ref="M6:M18" si="1">(K6-L6)/L6*100</f>
        <v>-8.7135980924737169</v>
      </c>
      <c r="N6" s="167">
        <f t="shared" ref="N6:N18" si="2">D6/D327*100</f>
        <v>37.299650047501551</v>
      </c>
    </row>
    <row r="7" spans="1:14" s="57" customFormat="1" ht="13.5" customHeight="1">
      <c r="A7" s="215"/>
      <c r="B7" s="193" t="s">
        <v>20</v>
      </c>
      <c r="C7" s="74">
        <v>1085.667686</v>
      </c>
      <c r="D7" s="74">
        <v>10637.453712</v>
      </c>
      <c r="E7" s="72">
        <v>7457.0363870000001</v>
      </c>
      <c r="F7" s="150">
        <f t="shared" si="0"/>
        <v>42.649883411384252</v>
      </c>
      <c r="G7" s="72">
        <v>135365</v>
      </c>
      <c r="H7" s="72">
        <v>2817136.75</v>
      </c>
      <c r="I7" s="72">
        <v>12623</v>
      </c>
      <c r="J7" s="71">
        <v>627.1670409999997</v>
      </c>
      <c r="K7" s="71">
        <v>5987.838702</v>
      </c>
      <c r="L7" s="71">
        <v>6526.2104820000004</v>
      </c>
      <c r="M7" s="31">
        <f t="shared" si="1"/>
        <v>-8.249378126630889</v>
      </c>
      <c r="N7" s="167">
        <f t="shared" si="2"/>
        <v>36.92286425798784</v>
      </c>
    </row>
    <row r="8" spans="1:14" s="57" customFormat="1" ht="13.5" customHeight="1">
      <c r="A8" s="215"/>
      <c r="B8" s="193" t="s">
        <v>21</v>
      </c>
      <c r="C8" s="74">
        <v>132.477711</v>
      </c>
      <c r="D8" s="74">
        <v>1474.4940610000001</v>
      </c>
      <c r="E8" s="72">
        <v>2400.4012849999999</v>
      </c>
      <c r="F8" s="150">
        <f t="shared" si="0"/>
        <v>-38.573018177666903</v>
      </c>
      <c r="G8" s="72">
        <v>1476</v>
      </c>
      <c r="H8" s="72">
        <v>1395272.1</v>
      </c>
      <c r="I8" s="72">
        <v>183</v>
      </c>
      <c r="J8" s="71">
        <v>69.820746000000099</v>
      </c>
      <c r="K8" s="71">
        <v>583.48007600000005</v>
      </c>
      <c r="L8" s="71">
        <v>3340.3149640000001</v>
      </c>
      <c r="M8" s="31">
        <f t="shared" si="1"/>
        <v>-82.532183872227222</v>
      </c>
      <c r="N8" s="167">
        <f t="shared" si="2"/>
        <v>43.703357738883383</v>
      </c>
    </row>
    <row r="9" spans="1:14" s="57" customFormat="1" ht="13.5" customHeight="1">
      <c r="A9" s="215"/>
      <c r="B9" s="193" t="s">
        <v>22</v>
      </c>
      <c r="C9" s="74">
        <v>172.81079500000001</v>
      </c>
      <c r="D9" s="74">
        <v>957.85329999999999</v>
      </c>
      <c r="E9" s="72">
        <v>701.10456999999997</v>
      </c>
      <c r="F9" s="150">
        <f t="shared" si="0"/>
        <v>36.620604255938602</v>
      </c>
      <c r="G9" s="72">
        <v>96232</v>
      </c>
      <c r="H9" s="72">
        <v>1139860.28</v>
      </c>
      <c r="I9" s="72">
        <v>3357</v>
      </c>
      <c r="J9" s="71">
        <v>42.71016000000003</v>
      </c>
      <c r="K9" s="71">
        <v>384.38620800000001</v>
      </c>
      <c r="L9" s="71">
        <v>373.62671</v>
      </c>
      <c r="M9" s="31">
        <f t="shared" si="1"/>
        <v>2.8797454014998038</v>
      </c>
      <c r="N9" s="167">
        <f t="shared" si="2"/>
        <v>37.191871025858561</v>
      </c>
    </row>
    <row r="10" spans="1:14" s="57" customFormat="1" ht="13.5" customHeight="1">
      <c r="A10" s="215"/>
      <c r="B10" s="193" t="s">
        <v>23</v>
      </c>
      <c r="C10" s="74">
        <v>13.611363000000001</v>
      </c>
      <c r="D10" s="74">
        <v>155.31425200000001</v>
      </c>
      <c r="E10" s="72">
        <v>125.591594</v>
      </c>
      <c r="F10" s="150">
        <f t="shared" si="0"/>
        <v>23.666120520773077</v>
      </c>
      <c r="G10" s="72">
        <v>3823</v>
      </c>
      <c r="H10" s="72">
        <v>271863.81</v>
      </c>
      <c r="I10" s="72">
        <v>23</v>
      </c>
      <c r="J10" s="71">
        <v>10.950399999999998</v>
      </c>
      <c r="K10" s="71">
        <v>37.103890999999997</v>
      </c>
      <c r="L10" s="71">
        <v>25.131346000000001</v>
      </c>
      <c r="M10" s="31">
        <f t="shared" si="1"/>
        <v>47.639887652654963</v>
      </c>
      <c r="N10" s="167">
        <f t="shared" si="2"/>
        <v>44.999535751563755</v>
      </c>
    </row>
    <row r="11" spans="1:14" s="57" customFormat="1" ht="13.5" customHeight="1">
      <c r="A11" s="215"/>
      <c r="B11" s="193" t="s">
        <v>24</v>
      </c>
      <c r="C11" s="74">
        <v>158.96793299999999</v>
      </c>
      <c r="D11" s="74">
        <v>4536.2714319999995</v>
      </c>
      <c r="E11" s="72">
        <v>4023.5432270000001</v>
      </c>
      <c r="F11" s="150">
        <f t="shared" si="0"/>
        <v>12.743201105914187</v>
      </c>
      <c r="G11" s="72">
        <v>11647</v>
      </c>
      <c r="H11" s="72">
        <v>5085290.0199999996</v>
      </c>
      <c r="I11" s="72">
        <v>670</v>
      </c>
      <c r="J11" s="71">
        <v>67.631890000000112</v>
      </c>
      <c r="K11" s="71">
        <v>2407.4520710000002</v>
      </c>
      <c r="L11" s="71">
        <v>1998.8328630000001</v>
      </c>
      <c r="M11" s="31">
        <f t="shared" si="1"/>
        <v>20.442890226785313</v>
      </c>
      <c r="N11" s="167">
        <f t="shared" si="2"/>
        <v>45.897884042659214</v>
      </c>
    </row>
    <row r="12" spans="1:14" s="57" customFormat="1" ht="13.5" customHeight="1">
      <c r="A12" s="215"/>
      <c r="B12" s="193" t="s">
        <v>25</v>
      </c>
      <c r="C12" s="74">
        <v>139.83174000000099</v>
      </c>
      <c r="D12" s="74">
        <v>8343.2131929999996</v>
      </c>
      <c r="E12" s="74">
        <v>6471.0492979999999</v>
      </c>
      <c r="F12" s="150">
        <f t="shared" si="0"/>
        <v>28.931380503910354</v>
      </c>
      <c r="G12" s="74">
        <v>2734</v>
      </c>
      <c r="H12" s="74">
        <v>388710.75</v>
      </c>
      <c r="I12" s="74">
        <v>4715</v>
      </c>
      <c r="J12" s="71">
        <v>219.74987900000042</v>
      </c>
      <c r="K12" s="71">
        <v>3746.5644430000002</v>
      </c>
      <c r="L12" s="71">
        <v>4582.998208</v>
      </c>
      <c r="M12" s="31">
        <f t="shared" si="1"/>
        <v>-18.250798430161634</v>
      </c>
      <c r="N12" s="167">
        <f t="shared" si="2"/>
        <v>44.741951961610852</v>
      </c>
    </row>
    <row r="13" spans="1:14" s="58" customFormat="1" ht="13.5" customHeight="1">
      <c r="A13" s="215"/>
      <c r="B13" s="193" t="s">
        <v>26</v>
      </c>
      <c r="C13" s="74">
        <v>231.24107599999999</v>
      </c>
      <c r="D13" s="74">
        <v>5157.3683959999998</v>
      </c>
      <c r="E13" s="72">
        <v>6310.2189280000002</v>
      </c>
      <c r="F13" s="150">
        <f t="shared" si="0"/>
        <v>-18.269580582767386</v>
      </c>
      <c r="G13" s="72">
        <v>199524</v>
      </c>
      <c r="H13" s="72">
        <v>41959341.5</v>
      </c>
      <c r="I13" s="72">
        <v>11674</v>
      </c>
      <c r="J13" s="71">
        <v>213.85844799999995</v>
      </c>
      <c r="K13" s="71">
        <v>3441.227907</v>
      </c>
      <c r="L13" s="71">
        <v>3615.3831249999998</v>
      </c>
      <c r="M13" s="31">
        <f t="shared" si="1"/>
        <v>-4.8170612070332073</v>
      </c>
      <c r="N13" s="167">
        <f t="shared" si="2"/>
        <v>27.657905577582497</v>
      </c>
    </row>
    <row r="14" spans="1:14" s="58" customFormat="1" ht="13.5" customHeight="1">
      <c r="A14" s="215"/>
      <c r="B14" s="193" t="s">
        <v>27</v>
      </c>
      <c r="C14" s="74">
        <v>10.65</v>
      </c>
      <c r="D14" s="74">
        <v>210.764026</v>
      </c>
      <c r="E14" s="72">
        <v>21.07</v>
      </c>
      <c r="F14" s="150">
        <f t="shared" si="0"/>
        <v>900.30387280493596</v>
      </c>
      <c r="G14" s="72">
        <v>41</v>
      </c>
      <c r="H14" s="72">
        <v>123366.55</v>
      </c>
      <c r="I14" s="72">
        <v>76</v>
      </c>
      <c r="J14" s="76">
        <v>29.069884999999999</v>
      </c>
      <c r="K14" s="71">
        <v>245.85</v>
      </c>
      <c r="L14" s="71">
        <v>538.9</v>
      </c>
      <c r="M14" s="31">
        <f t="shared" si="1"/>
        <v>-54.379291148636099</v>
      </c>
      <c r="N14" s="167">
        <f t="shared" si="2"/>
        <v>5.9968166315232825</v>
      </c>
    </row>
    <row r="15" spans="1:14" s="58" customFormat="1" ht="13.5" customHeight="1">
      <c r="A15" s="215"/>
      <c r="B15" s="14" t="s">
        <v>28</v>
      </c>
      <c r="C15" s="74">
        <v>-5.8671500000000103</v>
      </c>
      <c r="D15" s="74">
        <v>118.044152</v>
      </c>
      <c r="E15" s="75">
        <v>139.51378800000001</v>
      </c>
      <c r="F15" s="150">
        <f t="shared" si="0"/>
        <v>-15.388899052758861</v>
      </c>
      <c r="G15" s="75">
        <v>30</v>
      </c>
      <c r="H15" s="75">
        <v>27933.51</v>
      </c>
      <c r="I15" s="75">
        <v>0</v>
      </c>
      <c r="J15" s="76"/>
      <c r="K15" s="71"/>
      <c r="L15" s="71">
        <v>3.6790929999999999</v>
      </c>
      <c r="M15" s="31"/>
      <c r="N15" s="167">
        <f t="shared" si="2"/>
        <v>50.950490395248863</v>
      </c>
    </row>
    <row r="16" spans="1:14" s="58" customFormat="1" ht="13.5" customHeight="1">
      <c r="A16" s="215"/>
      <c r="B16" s="14" t="s">
        <v>29</v>
      </c>
      <c r="C16" s="74">
        <v>20.374268000000001</v>
      </c>
      <c r="D16" s="74">
        <v>26.754431</v>
      </c>
      <c r="E16" s="75">
        <v>35.169060000000002</v>
      </c>
      <c r="F16" s="150">
        <f t="shared" si="0"/>
        <v>-23.926226632159064</v>
      </c>
      <c r="G16" s="75">
        <v>8</v>
      </c>
      <c r="H16" s="75">
        <v>13162.08</v>
      </c>
      <c r="I16" s="75">
        <v>0</v>
      </c>
      <c r="J16" s="76"/>
      <c r="K16" s="71"/>
      <c r="L16" s="71">
        <v>0</v>
      </c>
      <c r="M16" s="31" t="e">
        <f>(K16-L16)/L16*100</f>
        <v>#DIV/0!</v>
      </c>
      <c r="N16" s="167">
        <f t="shared" si="2"/>
        <v>12.828721153757675</v>
      </c>
    </row>
    <row r="17" spans="1:14" s="58" customFormat="1" ht="13.5" customHeight="1">
      <c r="A17" s="215"/>
      <c r="B17" s="14" t="s">
        <v>30</v>
      </c>
      <c r="C17" s="74">
        <v>-3.8599420000000002</v>
      </c>
      <c r="D17" s="74">
        <v>64.952046999999993</v>
      </c>
      <c r="E17" s="75">
        <v>-154.31863999999999</v>
      </c>
      <c r="F17" s="150">
        <f t="shared" si="0"/>
        <v>-142.08956675616116</v>
      </c>
      <c r="G17" s="75">
        <v>0</v>
      </c>
      <c r="H17" s="75">
        <v>82120.22</v>
      </c>
      <c r="I17" s="75">
        <v>76</v>
      </c>
      <c r="J17" s="76">
        <v>29.071881000000019</v>
      </c>
      <c r="K17" s="71">
        <v>245.85199600000001</v>
      </c>
      <c r="L17" s="71">
        <v>535.21986200000003</v>
      </c>
      <c r="M17" s="31">
        <f t="shared" si="1"/>
        <v>-54.065233102279755</v>
      </c>
      <c r="N17" s="167">
        <f t="shared" si="2"/>
        <v>2.3117384707272501</v>
      </c>
    </row>
    <row r="18" spans="1:14" s="58" customFormat="1" ht="13.5" customHeight="1" thickBot="1">
      <c r="A18" s="216"/>
      <c r="B18" s="15" t="s">
        <v>31</v>
      </c>
      <c r="C18" s="16">
        <f>C6+C8+C9+C10+C11+C12+C13+C14</f>
        <v>4298.4863600000008</v>
      </c>
      <c r="D18" s="16">
        <f t="shared" ref="D18:L18" si="3">D6+D8+D9+D10+D11+D12+D13+D14</f>
        <v>53996.495575999987</v>
      </c>
      <c r="E18" s="16">
        <f t="shared" si="3"/>
        <v>48241.167549999998</v>
      </c>
      <c r="F18" s="151">
        <f t="shared" si="0"/>
        <v>11.930324903589504</v>
      </c>
      <c r="G18" s="16">
        <f t="shared" si="3"/>
        <v>557222</v>
      </c>
      <c r="H18" s="16">
        <f t="shared" si="3"/>
        <v>75950985.969999999</v>
      </c>
      <c r="I18" s="16">
        <f t="shared" si="3"/>
        <v>43476</v>
      </c>
      <c r="J18" s="16">
        <f t="shared" si="3"/>
        <v>2373.5927590000006</v>
      </c>
      <c r="K18" s="16">
        <f t="shared" si="3"/>
        <v>26886.544092999997</v>
      </c>
      <c r="L18" s="16">
        <f t="shared" si="3"/>
        <v>32046.785134000002</v>
      </c>
      <c r="M18" s="16">
        <f t="shared" si="1"/>
        <v>-16.102211249655905</v>
      </c>
      <c r="N18" s="168">
        <f t="shared" si="2"/>
        <v>37.011341982241206</v>
      </c>
    </row>
    <row r="19" spans="1:14" s="57" customFormat="1" ht="14.25" thickTop="1">
      <c r="A19" s="226" t="s">
        <v>32</v>
      </c>
      <c r="B19" s="18" t="s">
        <v>19</v>
      </c>
      <c r="C19" s="21">
        <v>1000.990992</v>
      </c>
      <c r="D19" s="21">
        <v>11211.055383999999</v>
      </c>
      <c r="E19" s="20">
        <v>9262.4769639999995</v>
      </c>
      <c r="F19" s="152">
        <f t="shared" si="0"/>
        <v>21.037336206863898</v>
      </c>
      <c r="G19" s="20">
        <v>77592</v>
      </c>
      <c r="H19" s="20">
        <v>6105945.9848429998</v>
      </c>
      <c r="I19" s="20">
        <v>7082</v>
      </c>
      <c r="J19" s="20">
        <v>746.03998300000103</v>
      </c>
      <c r="K19" s="20">
        <v>5434.6499830000002</v>
      </c>
      <c r="L19" s="22">
        <v>5531.4187510000002</v>
      </c>
      <c r="M19" s="109">
        <f t="shared" ref="M19:M31" si="4">(K19-L19)/L19*100</f>
        <v>-1.7494384778318495</v>
      </c>
      <c r="N19" s="169">
        <f t="shared" ref="N19:N27" si="5">D19/D327*100</f>
        <v>12.610165771226431</v>
      </c>
    </row>
    <row r="20" spans="1:14" s="57" customFormat="1">
      <c r="A20" s="227"/>
      <c r="B20" s="193" t="s">
        <v>20</v>
      </c>
      <c r="C20" s="21">
        <v>321.35286600000001</v>
      </c>
      <c r="D20" s="21">
        <v>3581.3552610000002</v>
      </c>
      <c r="E20" s="20">
        <v>2033.9613959999999</v>
      </c>
      <c r="F20" s="150">
        <f t="shared" si="0"/>
        <v>76.077838450774621</v>
      </c>
      <c r="G20" s="20">
        <v>40004</v>
      </c>
      <c r="H20" s="20">
        <v>378563.4</v>
      </c>
      <c r="I20" s="20">
        <v>3560</v>
      </c>
      <c r="J20" s="20">
        <v>266.34043100000002</v>
      </c>
      <c r="K20" s="20">
        <v>1733.0004309999999</v>
      </c>
      <c r="L20" s="22">
        <v>1486.369203</v>
      </c>
      <c r="M20" s="31">
        <f t="shared" si="4"/>
        <v>16.592864511873231</v>
      </c>
      <c r="N20" s="167">
        <f t="shared" si="5"/>
        <v>12.430972462175035</v>
      </c>
    </row>
    <row r="21" spans="1:14" s="57" customFormat="1">
      <c r="A21" s="227"/>
      <c r="B21" s="193" t="s">
        <v>21</v>
      </c>
      <c r="C21" s="21">
        <v>2.9182359999999998</v>
      </c>
      <c r="D21" s="21">
        <v>95.763609000000002</v>
      </c>
      <c r="E21" s="20">
        <v>107.06300899999999</v>
      </c>
      <c r="F21" s="150">
        <f t="shared" si="0"/>
        <v>-10.553972007269095</v>
      </c>
      <c r="G21" s="20">
        <v>74</v>
      </c>
      <c r="H21" s="20">
        <v>160914.12418099999</v>
      </c>
      <c r="I21" s="20">
        <v>9</v>
      </c>
      <c r="J21" s="20">
        <v>-0.27411000000000002</v>
      </c>
      <c r="K21" s="20">
        <v>25.97589</v>
      </c>
      <c r="L21" s="22">
        <v>31.195969000000002</v>
      </c>
      <c r="M21" s="31">
        <f t="shared" si="4"/>
        <v>-16.733184341861609</v>
      </c>
      <c r="N21" s="167">
        <f t="shared" si="5"/>
        <v>2.8383914002713317</v>
      </c>
    </row>
    <row r="22" spans="1:14" s="57" customFormat="1">
      <c r="A22" s="227"/>
      <c r="B22" s="193" t="s">
        <v>22</v>
      </c>
      <c r="C22" s="21">
        <v>39.183613999999999</v>
      </c>
      <c r="D22" s="21">
        <v>338.37253099999998</v>
      </c>
      <c r="E22" s="20">
        <v>109.808401</v>
      </c>
      <c r="F22" s="150">
        <f t="shared" si="0"/>
        <v>208.14812702718436</v>
      </c>
      <c r="G22" s="20">
        <v>34549</v>
      </c>
      <c r="H22" s="20">
        <v>704758.91350000002</v>
      </c>
      <c r="I22" s="20">
        <v>43</v>
      </c>
      <c r="J22" s="20">
        <v>0.27782800000000002</v>
      </c>
      <c r="K22" s="20">
        <v>36.797828000000003</v>
      </c>
      <c r="L22" s="22">
        <v>76.342079999999996</v>
      </c>
      <c r="M22" s="31">
        <f t="shared" si="4"/>
        <v>-51.798761574219611</v>
      </c>
      <c r="N22" s="167">
        <f t="shared" si="5"/>
        <v>13.138449835319591</v>
      </c>
    </row>
    <row r="23" spans="1:14" s="57" customFormat="1">
      <c r="A23" s="227"/>
      <c r="B23" s="193" t="s">
        <v>23</v>
      </c>
      <c r="C23" s="21">
        <v>0.13724</v>
      </c>
      <c r="D23" s="21">
        <v>1.4744900000000001</v>
      </c>
      <c r="E23" s="20">
        <v>16.342597999999999</v>
      </c>
      <c r="F23" s="150">
        <f t="shared" si="0"/>
        <v>-90.9776279144846</v>
      </c>
      <c r="G23" s="20">
        <v>17</v>
      </c>
      <c r="H23" s="20">
        <v>28294.2</v>
      </c>
      <c r="I23" s="20">
        <v>1</v>
      </c>
      <c r="J23" s="20"/>
      <c r="K23" s="20"/>
      <c r="L23" s="22"/>
      <c r="M23" s="31" t="e">
        <f t="shared" si="4"/>
        <v>#DIV/0!</v>
      </c>
      <c r="N23" s="167">
        <f t="shared" si="5"/>
        <v>0.42720719197310514</v>
      </c>
    </row>
    <row r="24" spans="1:14" s="57" customFormat="1">
      <c r="A24" s="227"/>
      <c r="B24" s="193" t="s">
        <v>24</v>
      </c>
      <c r="C24" s="21">
        <v>9.1211310000000001</v>
      </c>
      <c r="D24" s="21">
        <v>307.41316399999999</v>
      </c>
      <c r="E24" s="20">
        <v>356.05116700000002</v>
      </c>
      <c r="F24" s="150">
        <f t="shared" si="0"/>
        <v>-13.660397018162287</v>
      </c>
      <c r="G24" s="20">
        <v>16390</v>
      </c>
      <c r="H24" s="20">
        <v>728800.30180500005</v>
      </c>
      <c r="I24" s="20">
        <v>94</v>
      </c>
      <c r="J24" s="20">
        <v>32.024213000000003</v>
      </c>
      <c r="K24" s="20">
        <v>193.38421299999999</v>
      </c>
      <c r="L24" s="22">
        <v>125.599999</v>
      </c>
      <c r="M24" s="31">
        <f t="shared" si="4"/>
        <v>53.968323678091743</v>
      </c>
      <c r="N24" s="167">
        <f t="shared" si="5"/>
        <v>3.1103989181348841</v>
      </c>
    </row>
    <row r="25" spans="1:14" s="57" customFormat="1">
      <c r="A25" s="227"/>
      <c r="B25" s="193" t="s">
        <v>25</v>
      </c>
      <c r="C25" s="20">
        <v>15.43965</v>
      </c>
      <c r="D25" s="20">
        <v>1398.7580350000001</v>
      </c>
      <c r="E25" s="20">
        <v>865.08344699999998</v>
      </c>
      <c r="F25" s="150">
        <f t="shared" si="0"/>
        <v>61.690532844052917</v>
      </c>
      <c r="G25" s="22">
        <v>825</v>
      </c>
      <c r="H25" s="22">
        <v>63122.063240000003</v>
      </c>
      <c r="I25" s="22">
        <v>657</v>
      </c>
      <c r="J25" s="22">
        <v>10.419736</v>
      </c>
      <c r="K25" s="22">
        <v>67.589736000000002</v>
      </c>
      <c r="L25" s="22">
        <v>77.353072999999995</v>
      </c>
      <c r="M25" s="31"/>
      <c r="N25" s="167">
        <f t="shared" si="5"/>
        <v>7.5010866149740494</v>
      </c>
    </row>
    <row r="26" spans="1:14" s="58" customFormat="1">
      <c r="A26" s="227"/>
      <c r="B26" s="193" t="s">
        <v>26</v>
      </c>
      <c r="C26" s="20">
        <v>50.07</v>
      </c>
      <c r="D26" s="20">
        <v>8492.4500000000007</v>
      </c>
      <c r="E26" s="20">
        <v>7011.67</v>
      </c>
      <c r="F26" s="150">
        <f t="shared" si="0"/>
        <v>21.118791956837683</v>
      </c>
      <c r="G26" s="20">
        <v>239705</v>
      </c>
      <c r="H26" s="20">
        <v>24059996.748163201</v>
      </c>
      <c r="I26" s="20">
        <v>16732</v>
      </c>
      <c r="J26" s="20">
        <v>181.51718500000101</v>
      </c>
      <c r="K26" s="20">
        <v>4627.8371850000003</v>
      </c>
      <c r="L26" s="22">
        <v>3494.559483</v>
      </c>
      <c r="M26" s="31">
        <f t="shared" si="4"/>
        <v>32.429772837264949</v>
      </c>
      <c r="N26" s="167">
        <f t="shared" si="5"/>
        <v>45.543262025748163</v>
      </c>
    </row>
    <row r="27" spans="1:14" s="58" customFormat="1">
      <c r="A27" s="227"/>
      <c r="B27" s="193" t="s">
        <v>27</v>
      </c>
      <c r="C27" s="133"/>
      <c r="D27" s="133">
        <v>47.19</v>
      </c>
      <c r="E27" s="20">
        <v>12.76</v>
      </c>
      <c r="F27" s="150">
        <f t="shared" si="0"/>
        <v>269.82758620689657</v>
      </c>
      <c r="G27" s="20">
        <v>27</v>
      </c>
      <c r="H27" s="20">
        <v>2735.06</v>
      </c>
      <c r="I27" s="20"/>
      <c r="J27" s="20"/>
      <c r="K27" s="20"/>
      <c r="L27" s="20"/>
      <c r="M27" s="31"/>
      <c r="N27" s="167">
        <f t="shared" si="5"/>
        <v>1.3426853823791718</v>
      </c>
    </row>
    <row r="28" spans="1:14" s="58" customFormat="1">
      <c r="A28" s="227"/>
      <c r="B28" s="14" t="s">
        <v>28</v>
      </c>
      <c r="C28" s="40"/>
      <c r="D28" s="40">
        <v>34.456414000000002</v>
      </c>
      <c r="E28" s="40">
        <v>6.9773589999999999</v>
      </c>
      <c r="F28" s="150"/>
      <c r="G28" s="40">
        <v>19</v>
      </c>
      <c r="H28" s="40">
        <v>339.8</v>
      </c>
      <c r="I28" s="40"/>
      <c r="J28" s="40"/>
      <c r="K28" s="40"/>
      <c r="L28" s="40"/>
      <c r="M28" s="31"/>
      <c r="N28" s="167"/>
    </row>
    <row r="29" spans="1:14" s="58" customFormat="1">
      <c r="A29" s="227"/>
      <c r="B29" s="14" t="s">
        <v>29</v>
      </c>
      <c r="C29" s="40"/>
      <c r="D29" s="40">
        <v>12.160800999999999</v>
      </c>
      <c r="E29" s="40">
        <v>4.3539690000000002</v>
      </c>
      <c r="F29" s="150">
        <f>(D29-E29)/E29*100</f>
        <v>179.30380303580478</v>
      </c>
      <c r="G29" s="40">
        <v>7</v>
      </c>
      <c r="H29" s="40">
        <v>2309.77</v>
      </c>
      <c r="I29" s="40"/>
      <c r="J29" s="40"/>
      <c r="K29" s="40"/>
      <c r="L29" s="40"/>
      <c r="M29" s="31"/>
      <c r="N29" s="167">
        <f>D29/D337*100</f>
        <v>5.8310911203956266</v>
      </c>
    </row>
    <row r="30" spans="1:14" s="58" customFormat="1">
      <c r="A30" s="227"/>
      <c r="B30" s="14" t="s">
        <v>30</v>
      </c>
      <c r="C30" s="133"/>
      <c r="D30" s="133">
        <v>0.57736337400000004</v>
      </c>
      <c r="E30" s="40">
        <v>1.424821068</v>
      </c>
      <c r="F30" s="150"/>
      <c r="G30" s="40">
        <v>1</v>
      </c>
      <c r="H30" s="20">
        <v>85.489265000000003</v>
      </c>
      <c r="I30" s="40"/>
      <c r="J30" s="40"/>
      <c r="K30" s="40"/>
      <c r="L30" s="40"/>
      <c r="M30" s="31"/>
      <c r="N30" s="167">
        <f>D30/D338*100</f>
        <v>2.054920799131528E-2</v>
      </c>
    </row>
    <row r="31" spans="1:14" s="58" customFormat="1" ht="14.25" thickBot="1">
      <c r="A31" s="228"/>
      <c r="B31" s="15" t="s">
        <v>31</v>
      </c>
      <c r="C31" s="16">
        <f>C19+C21+C22+C23+C24+C25+C26+C27</f>
        <v>1117.8608630000001</v>
      </c>
      <c r="D31" s="16">
        <f>D19+D21+D22+D23+D24+D25+D26+D27</f>
        <v>21892.477212999998</v>
      </c>
      <c r="E31" s="16">
        <f>E19+E21+E22+E23+E24+E25+E26+E27</f>
        <v>17741.255585999996</v>
      </c>
      <c r="F31" s="151">
        <f t="shared" ref="F31:F37" si="6">(D31-E31)/E31*100</f>
        <v>23.398691298240585</v>
      </c>
      <c r="G31" s="16">
        <f t="shared" ref="G31:L31" si="7">G19+G21+G22+G23+G24+G25+G26+G27</f>
        <v>369179</v>
      </c>
      <c r="H31" s="16">
        <f t="shared" si="7"/>
        <v>31854567.395732198</v>
      </c>
      <c r="I31" s="16">
        <f t="shared" si="7"/>
        <v>24618</v>
      </c>
      <c r="J31" s="16">
        <f t="shared" si="7"/>
        <v>970.00483500000223</v>
      </c>
      <c r="K31" s="16">
        <f t="shared" si="7"/>
        <v>10386.234834999999</v>
      </c>
      <c r="L31" s="16">
        <f t="shared" si="7"/>
        <v>9336.4693550000011</v>
      </c>
      <c r="M31" s="16">
        <f t="shared" si="4"/>
        <v>11.24370937326338</v>
      </c>
      <c r="N31" s="168">
        <f>D31/D339*100</f>
        <v>15.005973115946237</v>
      </c>
    </row>
    <row r="32" spans="1:14" s="57" customFormat="1" ht="14.25" thickTop="1">
      <c r="A32" s="226" t="s">
        <v>33</v>
      </c>
      <c r="B32" s="193" t="s">
        <v>19</v>
      </c>
      <c r="C32" s="99">
        <v>2514.392866000002</v>
      </c>
      <c r="D32" s="99">
        <v>21729.051726000002</v>
      </c>
      <c r="E32" s="91">
        <v>18414.193955000002</v>
      </c>
      <c r="F32" s="26">
        <f t="shared" si="6"/>
        <v>18.00164470462698</v>
      </c>
      <c r="G32" s="72">
        <v>161666</v>
      </c>
      <c r="H32" s="99">
        <v>26267844.279881999</v>
      </c>
      <c r="I32" s="72">
        <v>10241</v>
      </c>
      <c r="J32" s="99">
        <v>1322.3655170000002</v>
      </c>
      <c r="K32" s="99">
        <v>11757.725589</v>
      </c>
      <c r="L32" s="99">
        <v>11328.487999999999</v>
      </c>
      <c r="M32" s="31">
        <f t="shared" ref="M32:M40" si="8">(K32-L32)/L32*100</f>
        <v>3.7890104045659081</v>
      </c>
      <c r="N32" s="167">
        <f t="shared" ref="N32:N37" si="9">D32/D327*100</f>
        <v>24.440780544842042</v>
      </c>
    </row>
    <row r="33" spans="1:14" s="57" customFormat="1">
      <c r="A33" s="227"/>
      <c r="B33" s="193" t="s">
        <v>20</v>
      </c>
      <c r="C33" s="99">
        <v>965.26728200000071</v>
      </c>
      <c r="D33" s="99">
        <v>6877.4295280000006</v>
      </c>
      <c r="E33" s="91">
        <v>4525.225727</v>
      </c>
      <c r="F33" s="26">
        <f t="shared" si="6"/>
        <v>51.979811459248346</v>
      </c>
      <c r="G33" s="72">
        <v>82836</v>
      </c>
      <c r="H33" s="99">
        <v>141.66800000000001</v>
      </c>
      <c r="I33" s="72">
        <v>7675</v>
      </c>
      <c r="J33" s="99">
        <v>499.35373599999957</v>
      </c>
      <c r="K33" s="99">
        <v>4028.9077560000001</v>
      </c>
      <c r="L33" s="99">
        <v>3059.3304760000001</v>
      </c>
      <c r="M33" s="31">
        <f t="shared" si="8"/>
        <v>31.692466296341372</v>
      </c>
      <c r="N33" s="167">
        <f t="shared" si="9"/>
        <v>23.871727556356898</v>
      </c>
    </row>
    <row r="34" spans="1:14" s="57" customFormat="1">
      <c r="A34" s="227"/>
      <c r="B34" s="193" t="s">
        <v>21</v>
      </c>
      <c r="C34" s="99">
        <v>9.2106300000000374</v>
      </c>
      <c r="D34" s="99">
        <v>696.76221399999997</v>
      </c>
      <c r="E34" s="91">
        <v>224.43176800000001</v>
      </c>
      <c r="F34" s="26">
        <f t="shared" si="6"/>
        <v>210.45614451515613</v>
      </c>
      <c r="G34" s="72">
        <v>286</v>
      </c>
      <c r="H34" s="99">
        <v>573338.32479600003</v>
      </c>
      <c r="I34" s="72">
        <v>108</v>
      </c>
      <c r="J34" s="99">
        <v>11.468479000000002</v>
      </c>
      <c r="K34" s="99">
        <v>129.75269499999999</v>
      </c>
      <c r="L34" s="99">
        <v>35.501100000000001</v>
      </c>
      <c r="M34" s="31">
        <f t="shared" si="8"/>
        <v>265.48922427755753</v>
      </c>
      <c r="N34" s="167">
        <f t="shared" si="9"/>
        <v>20.65172665173483</v>
      </c>
    </row>
    <row r="35" spans="1:14" s="57" customFormat="1">
      <c r="A35" s="227"/>
      <c r="B35" s="193" t="s">
        <v>22</v>
      </c>
      <c r="C35" s="99">
        <v>82.667009999999891</v>
      </c>
      <c r="D35" s="99">
        <v>638.39975599999991</v>
      </c>
      <c r="E35" s="91">
        <v>89.67020500000001</v>
      </c>
      <c r="F35" s="26">
        <f t="shared" si="6"/>
        <v>611.94189418882206</v>
      </c>
      <c r="G35" s="72">
        <v>41220</v>
      </c>
      <c r="H35" s="99">
        <v>3422890.0421000002</v>
      </c>
      <c r="I35" s="72">
        <v>807</v>
      </c>
      <c r="J35" s="99">
        <v>8.3063220000000086</v>
      </c>
      <c r="K35" s="99">
        <v>74.54969100000001</v>
      </c>
      <c r="L35" s="99">
        <v>37.390599999999999</v>
      </c>
      <c r="M35" s="31">
        <f t="shared" si="8"/>
        <v>99.380836359940758</v>
      </c>
      <c r="N35" s="167">
        <f t="shared" si="9"/>
        <v>24.788014394366623</v>
      </c>
    </row>
    <row r="36" spans="1:14" s="57" customFormat="1">
      <c r="A36" s="227"/>
      <c r="B36" s="193" t="s">
        <v>23</v>
      </c>
      <c r="C36" s="99">
        <v>3.2522409999999979</v>
      </c>
      <c r="D36" s="99">
        <v>60.771138999999998</v>
      </c>
      <c r="E36" s="91">
        <v>56.225926999999999</v>
      </c>
      <c r="F36" s="26">
        <f t="shared" si="6"/>
        <v>8.0838364834785192</v>
      </c>
      <c r="G36" s="72">
        <v>1795</v>
      </c>
      <c r="H36" s="99">
        <v>139381.284056</v>
      </c>
      <c r="I36" s="72">
        <v>13</v>
      </c>
      <c r="J36" s="99">
        <v>5.3526000000001517E-2</v>
      </c>
      <c r="K36" s="99">
        <v>25.406844</v>
      </c>
      <c r="L36" s="99">
        <v>8.8514999999999997</v>
      </c>
      <c r="M36" s="31">
        <f t="shared" si="8"/>
        <v>187.03433316387051</v>
      </c>
      <c r="N36" s="167">
        <f t="shared" si="9"/>
        <v>17.607354166659157</v>
      </c>
    </row>
    <row r="37" spans="1:14" s="57" customFormat="1">
      <c r="A37" s="227"/>
      <c r="B37" s="193" t="s">
        <v>24</v>
      </c>
      <c r="C37" s="99">
        <v>395.63194800000019</v>
      </c>
      <c r="D37" s="99">
        <v>1547.0270640000001</v>
      </c>
      <c r="E37" s="91">
        <v>1234.6692779999998</v>
      </c>
      <c r="F37" s="26">
        <f t="shared" si="6"/>
        <v>25.298903242006503</v>
      </c>
      <c r="G37" s="72">
        <v>6717</v>
      </c>
      <c r="H37" s="99">
        <v>1074151.846047</v>
      </c>
      <c r="I37" s="72">
        <v>267</v>
      </c>
      <c r="J37" s="99">
        <v>9.9350210000000061</v>
      </c>
      <c r="K37" s="99">
        <v>667.11969599999998</v>
      </c>
      <c r="L37" s="99">
        <v>476.97533600000003</v>
      </c>
      <c r="M37" s="31">
        <f t="shared" si="8"/>
        <v>39.864610525689727</v>
      </c>
      <c r="N37" s="167">
        <f t="shared" si="9"/>
        <v>15.652782215243674</v>
      </c>
    </row>
    <row r="38" spans="1:14" s="57" customFormat="1">
      <c r="A38" s="227"/>
      <c r="B38" s="193" t="s">
        <v>25</v>
      </c>
      <c r="C38" s="99">
        <v>30.518999999999892</v>
      </c>
      <c r="D38" s="99">
        <v>788.14582499999995</v>
      </c>
      <c r="E38" s="91">
        <v>264.96949999999998</v>
      </c>
      <c r="F38" s="26"/>
      <c r="G38" s="74">
        <v>54</v>
      </c>
      <c r="H38" s="99">
        <v>19217.378269999997</v>
      </c>
      <c r="I38" s="74">
        <v>0</v>
      </c>
      <c r="J38" s="99">
        <v>307.527582</v>
      </c>
      <c r="K38" s="99">
        <v>337.54172699999998</v>
      </c>
      <c r="L38" s="99">
        <v>30.6065</v>
      </c>
      <c r="M38" s="31"/>
      <c r="N38" s="167"/>
    </row>
    <row r="39" spans="1:14" s="58" customFormat="1">
      <c r="A39" s="227"/>
      <c r="B39" s="193" t="s">
        <v>26</v>
      </c>
      <c r="C39" s="99">
        <v>155.78111099999751</v>
      </c>
      <c r="D39" s="99">
        <v>1879.1964469999987</v>
      </c>
      <c r="E39" s="91">
        <v>2272.7929079999963</v>
      </c>
      <c r="F39" s="26">
        <f>(D39-E39)/E39*100</f>
        <v>-17.317744155861217</v>
      </c>
      <c r="G39" s="72">
        <v>196229</v>
      </c>
      <c r="H39" s="99">
        <v>75942644.863447011</v>
      </c>
      <c r="I39" s="72">
        <v>368</v>
      </c>
      <c r="J39" s="99">
        <v>10.540022000000022</v>
      </c>
      <c r="K39" s="99">
        <v>435.01204300000097</v>
      </c>
      <c r="L39" s="99">
        <v>540.63030000000003</v>
      </c>
      <c r="M39" s="31">
        <f t="shared" si="8"/>
        <v>-19.536133472356074</v>
      </c>
      <c r="N39" s="167">
        <f>D39/D334*100</f>
        <v>10.077743900002462</v>
      </c>
    </row>
    <row r="40" spans="1:14" s="58" customFormat="1">
      <c r="A40" s="227"/>
      <c r="B40" s="193" t="s">
        <v>27</v>
      </c>
      <c r="C40" s="99">
        <v>40.086259000000041</v>
      </c>
      <c r="D40" s="99">
        <v>352.739712</v>
      </c>
      <c r="E40" s="91">
        <v>149.643326</v>
      </c>
      <c r="F40" s="26">
        <f>(D40-E40)/E40*100</f>
        <v>135.72031003908586</v>
      </c>
      <c r="G40" s="72">
        <v>26958</v>
      </c>
      <c r="H40" s="99">
        <v>1211879.1433909999</v>
      </c>
      <c r="I40" s="72">
        <v>-0.68513601000000124</v>
      </c>
      <c r="J40" s="99">
        <v>-9.8612999999999396E-2</v>
      </c>
      <c r="K40" s="99">
        <v>3.6294140000000001</v>
      </c>
      <c r="L40" s="99">
        <v>-5.3963000000000001</v>
      </c>
      <c r="M40" s="31">
        <f t="shared" si="8"/>
        <v>-167.25745418156885</v>
      </c>
      <c r="N40" s="167">
        <f>D40/D335*100</f>
        <v>10.036415661941914</v>
      </c>
    </row>
    <row r="41" spans="1:14" s="58" customFormat="1">
      <c r="A41" s="227"/>
      <c r="B41" s="14" t="s">
        <v>28</v>
      </c>
      <c r="C41" s="99">
        <v>0</v>
      </c>
      <c r="D41" s="99">
        <v>58.440893000000003</v>
      </c>
      <c r="E41" s="91">
        <v>31.529720000000001</v>
      </c>
      <c r="F41" s="26"/>
      <c r="G41" s="72">
        <v>13</v>
      </c>
      <c r="H41" s="99">
        <v>24778.789843999999</v>
      </c>
      <c r="I41" s="75">
        <v>-1.2460000000000007E-15</v>
      </c>
      <c r="J41" s="99">
        <v>0</v>
      </c>
      <c r="K41" s="99">
        <v>0</v>
      </c>
      <c r="L41" s="99">
        <v>0</v>
      </c>
      <c r="M41" s="31"/>
      <c r="N41" s="167"/>
    </row>
    <row r="42" spans="1:14" s="58" customFormat="1">
      <c r="A42" s="227"/>
      <c r="B42" s="14" t="s">
        <v>29</v>
      </c>
      <c r="C42" s="99">
        <v>0</v>
      </c>
      <c r="D42" s="99">
        <v>37.661885999999996</v>
      </c>
      <c r="E42" s="91">
        <v>6.1982650000000001</v>
      </c>
      <c r="F42" s="26">
        <f>(D42-E42)/E42*100</f>
        <v>507.61980973707955</v>
      </c>
      <c r="G42" s="72">
        <v>6</v>
      </c>
      <c r="H42" s="99">
        <v>10237.566500000001</v>
      </c>
      <c r="I42" s="75">
        <v>2.0819900000000001E-3</v>
      </c>
      <c r="J42" s="99">
        <v>8.3538000000000001E-2</v>
      </c>
      <c r="K42" s="99">
        <v>8.3538000000000001E-2</v>
      </c>
      <c r="L42" s="99">
        <v>2.35E-2</v>
      </c>
      <c r="M42" s="31">
        <f>(K42-L42)/L42*100</f>
        <v>255.48085106382979</v>
      </c>
      <c r="N42" s="167">
        <f>D42/D337*100</f>
        <v>18.05883420277598</v>
      </c>
    </row>
    <row r="43" spans="1:14" s="58" customFormat="1">
      <c r="A43" s="227"/>
      <c r="B43" s="14" t="s">
        <v>30</v>
      </c>
      <c r="C43" s="99">
        <v>2.1983329999999999</v>
      </c>
      <c r="D43" s="99">
        <v>6.6486809999999998</v>
      </c>
      <c r="E43" s="91">
        <v>7.300974000000001</v>
      </c>
      <c r="F43" s="26"/>
      <c r="G43" s="72">
        <v>15</v>
      </c>
      <c r="H43" s="99">
        <v>1074151.846047</v>
      </c>
      <c r="I43" s="75">
        <v>0</v>
      </c>
      <c r="J43" s="99">
        <v>0</v>
      </c>
      <c r="K43" s="99">
        <v>0</v>
      </c>
      <c r="L43" s="99">
        <v>0</v>
      </c>
      <c r="M43" s="31" t="e">
        <f>(K43-L43)/L43*100</f>
        <v>#DIV/0!</v>
      </c>
      <c r="N43" s="167"/>
    </row>
    <row r="44" spans="1:14" s="58" customFormat="1" ht="14.25" thickBot="1">
      <c r="A44" s="228"/>
      <c r="B44" s="15" t="s">
        <v>31</v>
      </c>
      <c r="C44" s="16">
        <f t="shared" ref="C44:L44" si="10">C32+C34+C35+C36+C37+C38+C39+C40</f>
        <v>3231.5410649999994</v>
      </c>
      <c r="D44" s="16">
        <f t="shared" si="10"/>
        <v>27692.093882999998</v>
      </c>
      <c r="E44" s="16">
        <f t="shared" si="10"/>
        <v>22706.596866999997</v>
      </c>
      <c r="F44" s="151">
        <f>(D44-E44)/E44*100</f>
        <v>21.956161221347685</v>
      </c>
      <c r="G44" s="16">
        <f t="shared" si="10"/>
        <v>434925</v>
      </c>
      <c r="H44" s="16">
        <f t="shared" si="10"/>
        <v>108651347.161989</v>
      </c>
      <c r="I44" s="16">
        <f t="shared" si="10"/>
        <v>11803.314863989999</v>
      </c>
      <c r="J44" s="16">
        <f t="shared" si="10"/>
        <v>1670.0978560000001</v>
      </c>
      <c r="K44" s="16">
        <f t="shared" si="10"/>
        <v>13430.737698999999</v>
      </c>
      <c r="L44" s="16">
        <f t="shared" si="10"/>
        <v>12453.047036</v>
      </c>
      <c r="M44" s="16">
        <f t="shared" ref="M44" si="11">(K44-L44)/L44*100</f>
        <v>7.8510155801518602</v>
      </c>
      <c r="N44" s="168">
        <f>D44/D339*100</f>
        <v>18.981260653581991</v>
      </c>
    </row>
    <row r="45" spans="1:14" s="57" customFormat="1" ht="14.25" thickTop="1">
      <c r="A45" s="60"/>
      <c r="B45" s="7"/>
      <c r="C45" s="112"/>
      <c r="D45" s="112"/>
      <c r="E45" s="112"/>
      <c r="F45" s="153"/>
      <c r="G45" s="112"/>
      <c r="H45" s="112"/>
      <c r="I45" s="112"/>
      <c r="J45" s="112"/>
      <c r="K45" s="112"/>
      <c r="L45" s="112"/>
      <c r="M45" s="112"/>
      <c r="N45" s="166"/>
    </row>
    <row r="46" spans="1:14" s="57" customFormat="1">
      <c r="A46" s="60"/>
      <c r="B46" s="7"/>
      <c r="C46" s="112"/>
      <c r="D46" s="112"/>
      <c r="E46" s="112"/>
      <c r="F46" s="153"/>
      <c r="G46" s="112"/>
      <c r="H46" s="112"/>
      <c r="I46" s="112"/>
      <c r="J46" s="112"/>
      <c r="K46" s="112"/>
      <c r="L46" s="112"/>
      <c r="M46" s="112"/>
      <c r="N46" s="166"/>
    </row>
    <row r="48" spans="1:14" s="57" customFormat="1" ht="18.75">
      <c r="A48" s="220" t="str">
        <f>A1</f>
        <v>2022年1-11月丹东市财产保险业务统计表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</row>
    <row r="49" spans="1:14" s="57" customFormat="1" ht="14.25" thickBot="1">
      <c r="B49" s="59" t="s">
        <v>0</v>
      </c>
      <c r="C49" s="58"/>
      <c r="D49" s="58"/>
      <c r="F49" s="148"/>
      <c r="G49" s="73" t="str">
        <f>G2</f>
        <v>（2022年1-11月）</v>
      </c>
      <c r="H49" s="58"/>
      <c r="I49" s="58"/>
      <c r="J49" s="58"/>
      <c r="K49" s="58"/>
      <c r="L49" s="59" t="s">
        <v>1</v>
      </c>
      <c r="N49" s="166"/>
    </row>
    <row r="50" spans="1:14" ht="13.5" customHeight="1">
      <c r="A50" s="217" t="s">
        <v>116</v>
      </c>
      <c r="B50" s="9" t="s">
        <v>3</v>
      </c>
      <c r="C50" s="229" t="s">
        <v>4</v>
      </c>
      <c r="D50" s="230"/>
      <c r="E50" s="230"/>
      <c r="F50" s="231"/>
      <c r="G50" s="221" t="s">
        <v>5</v>
      </c>
      <c r="H50" s="221"/>
      <c r="I50" s="221" t="s">
        <v>6</v>
      </c>
      <c r="J50" s="221"/>
      <c r="K50" s="221"/>
      <c r="L50" s="221"/>
      <c r="M50" s="221"/>
      <c r="N50" s="224" t="s">
        <v>7</v>
      </c>
    </row>
    <row r="51" spans="1:14">
      <c r="A51" s="215"/>
      <c r="B51" s="10" t="s">
        <v>8</v>
      </c>
      <c r="C51" s="232" t="s">
        <v>9</v>
      </c>
      <c r="D51" s="232" t="s">
        <v>10</v>
      </c>
      <c r="E51" s="232" t="s">
        <v>11</v>
      </c>
      <c r="F51" s="154" t="s">
        <v>12</v>
      </c>
      <c r="G51" s="223" t="s">
        <v>13</v>
      </c>
      <c r="H51" s="223" t="s">
        <v>14</v>
      </c>
      <c r="I51" s="193" t="s">
        <v>13</v>
      </c>
      <c r="J51" s="223" t="s">
        <v>15</v>
      </c>
      <c r="K51" s="223"/>
      <c r="L51" s="223"/>
      <c r="M51" s="193" t="s">
        <v>12</v>
      </c>
      <c r="N51" s="225"/>
    </row>
    <row r="52" spans="1:14">
      <c r="A52" s="218"/>
      <c r="B52" s="164" t="s">
        <v>16</v>
      </c>
      <c r="C52" s="233"/>
      <c r="D52" s="233"/>
      <c r="E52" s="233"/>
      <c r="F52" s="155" t="s">
        <v>17</v>
      </c>
      <c r="G52" s="223"/>
      <c r="H52" s="223"/>
      <c r="I52" s="33" t="s">
        <v>18</v>
      </c>
      <c r="J52" s="193" t="s">
        <v>9</v>
      </c>
      <c r="K52" s="193" t="s">
        <v>10</v>
      </c>
      <c r="L52" s="193" t="s">
        <v>11</v>
      </c>
      <c r="M52" s="193" t="s">
        <v>17</v>
      </c>
      <c r="N52" s="194" t="s">
        <v>17</v>
      </c>
    </row>
    <row r="53" spans="1:14" ht="14.25" customHeight="1">
      <c r="A53" s="215" t="s">
        <v>34</v>
      </c>
      <c r="B53" s="193" t="s">
        <v>19</v>
      </c>
      <c r="C53" s="71">
        <v>390.53366899999997</v>
      </c>
      <c r="D53" s="71">
        <v>4185.1145819999902</v>
      </c>
      <c r="E53" s="197">
        <v>4013.87</v>
      </c>
      <c r="F53" s="150">
        <f>(D53-E53)/E53*100</f>
        <v>4.2663210816491386</v>
      </c>
      <c r="G53" s="72">
        <v>27112</v>
      </c>
      <c r="H53" s="72">
        <v>6098816.6399999997</v>
      </c>
      <c r="I53" s="72">
        <v>1919</v>
      </c>
      <c r="J53" s="72">
        <v>287.50993699999998</v>
      </c>
      <c r="K53" s="72">
        <v>2499.4265420000002</v>
      </c>
      <c r="L53" s="72">
        <v>2898.01</v>
      </c>
      <c r="M53" s="31">
        <f t="shared" ref="M53:M65" si="12">(K53-L53)/L53*100</f>
        <v>-13.753695052812104</v>
      </c>
      <c r="N53" s="167">
        <f t="shared" ref="N53:N65" si="13">D53/D327*100</f>
        <v>4.7074059348520727</v>
      </c>
    </row>
    <row r="54" spans="1:14" ht="14.25" customHeight="1">
      <c r="A54" s="215"/>
      <c r="B54" s="193" t="s">
        <v>20</v>
      </c>
      <c r="C54" s="72">
        <v>124.805199</v>
      </c>
      <c r="D54" s="72">
        <v>1361.096757</v>
      </c>
      <c r="E54" s="72">
        <v>1041.94</v>
      </c>
      <c r="F54" s="150">
        <f>(D54-E54)/E54*100</f>
        <v>30.631011094688748</v>
      </c>
      <c r="G54" s="72">
        <v>14006</v>
      </c>
      <c r="H54" s="72">
        <v>279480</v>
      </c>
      <c r="I54" s="72">
        <v>872</v>
      </c>
      <c r="J54" s="72">
        <v>92.319478000000004</v>
      </c>
      <c r="K54" s="72">
        <v>902.60633199999995</v>
      </c>
      <c r="L54" s="72">
        <v>897.94</v>
      </c>
      <c r="M54" s="31">
        <f t="shared" si="12"/>
        <v>0.51967080205803251</v>
      </c>
      <c r="N54" s="167">
        <f t="shared" si="13"/>
        <v>4.7244004215036588</v>
      </c>
    </row>
    <row r="55" spans="1:14" ht="14.25" customHeight="1">
      <c r="A55" s="215"/>
      <c r="B55" s="193" t="s">
        <v>21</v>
      </c>
      <c r="C55" s="72">
        <v>19.563034999999999</v>
      </c>
      <c r="D55" s="72">
        <v>379.67602599999998</v>
      </c>
      <c r="E55" s="72">
        <v>350.58</v>
      </c>
      <c r="F55" s="150">
        <f>(D55-E55)/E55*100</f>
        <v>8.2993969992583718</v>
      </c>
      <c r="G55" s="72">
        <v>569</v>
      </c>
      <c r="H55" s="72">
        <v>1085510.6009760001</v>
      </c>
      <c r="I55" s="72">
        <v>27</v>
      </c>
      <c r="J55" s="72">
        <v>8.9237280000000005</v>
      </c>
      <c r="K55" s="72">
        <v>186.828363</v>
      </c>
      <c r="L55" s="72">
        <v>67.8</v>
      </c>
      <c r="M55" s="31">
        <f t="shared" si="12"/>
        <v>175.5580575221239</v>
      </c>
      <c r="N55" s="167">
        <f t="shared" si="13"/>
        <v>11.253431009347137</v>
      </c>
    </row>
    <row r="56" spans="1:14" ht="14.25" customHeight="1">
      <c r="A56" s="215"/>
      <c r="B56" s="193" t="s">
        <v>22</v>
      </c>
      <c r="C56" s="72">
        <v>48.882295999999997</v>
      </c>
      <c r="D56" s="72">
        <v>230.18358799999999</v>
      </c>
      <c r="E56" s="72">
        <v>202.9</v>
      </c>
      <c r="F56" s="150">
        <f>(D56-E56)/E56*100</f>
        <v>13.44681517989156</v>
      </c>
      <c r="G56" s="72">
        <v>4670</v>
      </c>
      <c r="H56" s="72">
        <v>548887.74</v>
      </c>
      <c r="I56" s="72">
        <v>411</v>
      </c>
      <c r="J56" s="72">
        <v>12.355133</v>
      </c>
      <c r="K56" s="72">
        <v>124.019069</v>
      </c>
      <c r="L56" s="72">
        <v>63.18</v>
      </c>
      <c r="M56" s="31">
        <f t="shared" si="12"/>
        <v>96.294822728711623</v>
      </c>
      <c r="N56" s="167">
        <f t="shared" si="13"/>
        <v>8.9376508043197891</v>
      </c>
    </row>
    <row r="57" spans="1:14" ht="14.25" customHeight="1">
      <c r="A57" s="215"/>
      <c r="B57" s="193" t="s">
        <v>23</v>
      </c>
      <c r="C57" s="72">
        <v>6.1321000000000001E-2</v>
      </c>
      <c r="D57" s="72">
        <v>0.67924799999999996</v>
      </c>
      <c r="E57" s="72">
        <v>0</v>
      </c>
      <c r="F57" s="150"/>
      <c r="G57" s="72">
        <v>133</v>
      </c>
      <c r="H57" s="72">
        <v>72</v>
      </c>
      <c r="I57" s="72">
        <v>0</v>
      </c>
      <c r="J57" s="72">
        <v>0</v>
      </c>
      <c r="K57" s="72">
        <v>0</v>
      </c>
      <c r="L57" s="72">
        <v>0</v>
      </c>
      <c r="M57" s="31"/>
      <c r="N57" s="167">
        <f t="shared" si="13"/>
        <v>0.19679999914095567</v>
      </c>
    </row>
    <row r="58" spans="1:14" ht="14.25" customHeight="1">
      <c r="A58" s="215"/>
      <c r="B58" s="193" t="s">
        <v>24</v>
      </c>
      <c r="C58" s="72">
        <v>238.71628100000001</v>
      </c>
      <c r="D58" s="72">
        <v>927.23397299999999</v>
      </c>
      <c r="E58" s="72">
        <v>940.88</v>
      </c>
      <c r="F58" s="150">
        <f t="shared" ref="F58:F69" si="14">(D58-E58)/E58*100</f>
        <v>-1.4503472281268603</v>
      </c>
      <c r="G58" s="72">
        <v>1460</v>
      </c>
      <c r="H58" s="72">
        <v>1374156.58</v>
      </c>
      <c r="I58" s="72">
        <v>111</v>
      </c>
      <c r="J58" s="72">
        <v>50.986555000000003</v>
      </c>
      <c r="K58" s="72">
        <v>375.60249499999998</v>
      </c>
      <c r="L58" s="72">
        <v>445.88</v>
      </c>
      <c r="M58" s="31">
        <f t="shared" si="12"/>
        <v>-15.761528886695977</v>
      </c>
      <c r="N58" s="167">
        <f t="shared" si="13"/>
        <v>9.3817307917142756</v>
      </c>
    </row>
    <row r="59" spans="1:14" ht="14.25" customHeight="1">
      <c r="A59" s="215"/>
      <c r="B59" s="193" t="s">
        <v>25</v>
      </c>
      <c r="C59" s="74">
        <v>166.98149000000001</v>
      </c>
      <c r="D59" s="74">
        <v>4815.4733749999996</v>
      </c>
      <c r="E59" s="74">
        <v>4442.04</v>
      </c>
      <c r="F59" s="150">
        <f t="shared" si="14"/>
        <v>8.4067990157675219</v>
      </c>
      <c r="G59" s="74">
        <v>1234</v>
      </c>
      <c r="H59" s="74">
        <v>287746.90000000002</v>
      </c>
      <c r="I59" s="74">
        <v>1989</v>
      </c>
      <c r="J59" s="72">
        <v>29.024428</v>
      </c>
      <c r="K59" s="74">
        <v>1221.0094549999999</v>
      </c>
      <c r="L59" s="74">
        <v>2056.5</v>
      </c>
      <c r="M59" s="31">
        <f t="shared" si="12"/>
        <v>-40.62681959640166</v>
      </c>
      <c r="N59" s="167">
        <f t="shared" si="13"/>
        <v>25.823825117813463</v>
      </c>
    </row>
    <row r="60" spans="1:14" ht="14.25" customHeight="1">
      <c r="A60" s="215"/>
      <c r="B60" s="193" t="s">
        <v>26</v>
      </c>
      <c r="C60" s="72">
        <v>40.594898000000001</v>
      </c>
      <c r="D60" s="72">
        <v>353.34975300000002</v>
      </c>
      <c r="E60" s="72">
        <v>376.95</v>
      </c>
      <c r="F60" s="150">
        <f t="shared" si="14"/>
        <v>-6.2608428173497721</v>
      </c>
      <c r="G60" s="72">
        <v>6762</v>
      </c>
      <c r="H60" s="72">
        <v>1936635.34</v>
      </c>
      <c r="I60" s="72">
        <v>71</v>
      </c>
      <c r="J60" s="72">
        <v>6.1664760000000003</v>
      </c>
      <c r="K60" s="72">
        <v>122.51846500000001</v>
      </c>
      <c r="L60" s="72">
        <v>269.02</v>
      </c>
      <c r="M60" s="31">
        <f t="shared" si="12"/>
        <v>-54.457488290833403</v>
      </c>
      <c r="N60" s="167">
        <f t="shared" si="13"/>
        <v>1.8949420235164636</v>
      </c>
    </row>
    <row r="61" spans="1:14" ht="14.25" customHeight="1">
      <c r="A61" s="215"/>
      <c r="B61" s="193" t="s">
        <v>27</v>
      </c>
      <c r="C61" s="72">
        <v>2.8846020000000001</v>
      </c>
      <c r="D61" s="72">
        <v>90.928291999999999</v>
      </c>
      <c r="E61" s="72">
        <v>139.5</v>
      </c>
      <c r="F61" s="150">
        <f t="shared" si="14"/>
        <v>-34.818428673835129</v>
      </c>
      <c r="G61" s="72">
        <v>66</v>
      </c>
      <c r="H61" s="72">
        <v>7553.9208275500005</v>
      </c>
      <c r="I61" s="72">
        <v>3</v>
      </c>
      <c r="J61" s="72">
        <v>6.5868999999999997E-4</v>
      </c>
      <c r="K61" s="72">
        <v>9.8847065999999994E-3</v>
      </c>
      <c r="L61" s="72">
        <v>4061.1</v>
      </c>
      <c r="M61" s="31">
        <f t="shared" si="12"/>
        <v>-99.999756600265925</v>
      </c>
      <c r="N61" s="167">
        <f t="shared" si="13"/>
        <v>2.5871601719242423</v>
      </c>
    </row>
    <row r="62" spans="1:14" ht="14.25" customHeight="1">
      <c r="A62" s="215"/>
      <c r="B62" s="14" t="s">
        <v>28</v>
      </c>
      <c r="C62" s="75">
        <v>0</v>
      </c>
      <c r="D62" s="75">
        <v>12.158331</v>
      </c>
      <c r="E62" s="75">
        <v>14.98</v>
      </c>
      <c r="F62" s="150">
        <f t="shared" si="14"/>
        <v>-18.836241655540718</v>
      </c>
      <c r="G62" s="75">
        <v>21</v>
      </c>
      <c r="H62" s="75">
        <v>1711.63</v>
      </c>
      <c r="I62" s="75">
        <v>1</v>
      </c>
      <c r="J62" s="72">
        <v>3.5314999999999999</v>
      </c>
      <c r="K62" s="75">
        <v>3.5314999999999999</v>
      </c>
      <c r="L62" s="75">
        <v>4.22</v>
      </c>
      <c r="M62" s="31"/>
      <c r="N62" s="167">
        <f t="shared" si="13"/>
        <v>5.2478069971459194</v>
      </c>
    </row>
    <row r="63" spans="1:14" ht="14.25" customHeight="1">
      <c r="A63" s="215"/>
      <c r="B63" s="14" t="s">
        <v>29</v>
      </c>
      <c r="C63" s="75">
        <v>0.56000000000000005</v>
      </c>
      <c r="D63" s="75">
        <v>9.5479979999999998</v>
      </c>
      <c r="E63" s="75">
        <v>19.940000000000001</v>
      </c>
      <c r="F63" s="150">
        <f t="shared" si="14"/>
        <v>-52.116359077231699</v>
      </c>
      <c r="G63" s="75">
        <v>9</v>
      </c>
      <c r="H63" s="75">
        <v>2300.604163</v>
      </c>
      <c r="I63" s="75">
        <v>2</v>
      </c>
      <c r="J63" s="72">
        <v>0.7</v>
      </c>
      <c r="K63" s="75">
        <v>2.7105399999999999</v>
      </c>
      <c r="L63" s="75">
        <v>2.7</v>
      </c>
      <c r="M63" s="31">
        <f>(K63-L63)/L63*100</f>
        <v>0.39037037037036187</v>
      </c>
      <c r="N63" s="167">
        <f t="shared" si="13"/>
        <v>4.5782548662177103</v>
      </c>
    </row>
    <row r="64" spans="1:14" ht="14.25" customHeight="1">
      <c r="A64" s="215"/>
      <c r="B64" s="14" t="s">
        <v>30</v>
      </c>
      <c r="C64" s="75">
        <v>2.3246020000000001</v>
      </c>
      <c r="D64" s="75">
        <v>69.221963000000002</v>
      </c>
      <c r="E64" s="75">
        <v>104.58</v>
      </c>
      <c r="F64" s="150">
        <f t="shared" si="14"/>
        <v>-33.809559189137502</v>
      </c>
      <c r="G64" s="75">
        <v>36</v>
      </c>
      <c r="H64" s="75">
        <v>3541.6866645499999</v>
      </c>
      <c r="I64" s="75">
        <v>0</v>
      </c>
      <c r="J64" s="72">
        <v>2.3553999999999999</v>
      </c>
      <c r="K64" s="72">
        <v>92.605025999999995</v>
      </c>
      <c r="L64" s="75">
        <v>4054.18</v>
      </c>
      <c r="M64" s="31">
        <f>(K64-L64)/L64*100</f>
        <v>-97.715813654055808</v>
      </c>
      <c r="N64" s="167">
        <f t="shared" si="13"/>
        <v>2.4637110341781581</v>
      </c>
    </row>
    <row r="65" spans="1:14" ht="14.25" customHeight="1" thickBot="1">
      <c r="A65" s="216"/>
      <c r="B65" s="15" t="s">
        <v>31</v>
      </c>
      <c r="C65" s="16">
        <f t="shared" ref="C65:L65" si="15">C53+C55+C56+C57+C58+C59+C60+C61</f>
        <v>908.21759200000008</v>
      </c>
      <c r="D65" s="16">
        <f t="shared" si="15"/>
        <v>10982.638836999991</v>
      </c>
      <c r="E65" s="16">
        <f>E53+E55+E56+E57+E58+E59+E60+E61</f>
        <v>10466.720000000001</v>
      </c>
      <c r="F65" s="151">
        <f t="shared" si="14"/>
        <v>4.9291357464419612</v>
      </c>
      <c r="G65" s="16">
        <f t="shared" si="15"/>
        <v>42006</v>
      </c>
      <c r="H65" s="16">
        <f>H53+H55+H56+H57+H58+H59+H60+H61</f>
        <v>11339379.721803552</v>
      </c>
      <c r="I65" s="16">
        <f t="shared" si="15"/>
        <v>4531</v>
      </c>
      <c r="J65" s="16">
        <f t="shared" si="15"/>
        <v>394.96691569000001</v>
      </c>
      <c r="K65" s="16">
        <f t="shared" si="15"/>
        <v>4529.4142737066004</v>
      </c>
      <c r="L65" s="16">
        <f t="shared" si="15"/>
        <v>9861.4900000000016</v>
      </c>
      <c r="M65" s="16">
        <f t="shared" si="12"/>
        <v>-54.069676350058671</v>
      </c>
      <c r="N65" s="168">
        <f t="shared" si="13"/>
        <v>7.5279367212179054</v>
      </c>
    </row>
    <row r="66" spans="1:14" ht="14.25" thickTop="1">
      <c r="A66" s="227" t="s">
        <v>35</v>
      </c>
      <c r="B66" s="193" t="s">
        <v>19</v>
      </c>
      <c r="C66" s="32">
        <v>98.988737</v>
      </c>
      <c r="D66" s="32">
        <v>760.67500399999994</v>
      </c>
      <c r="E66" s="32">
        <v>556.46586400000001</v>
      </c>
      <c r="F66" s="150">
        <f t="shared" si="14"/>
        <v>36.697514297121366</v>
      </c>
      <c r="G66" s="31">
        <v>6786</v>
      </c>
      <c r="H66" s="31">
        <v>659296.53427299997</v>
      </c>
      <c r="I66" s="31">
        <v>548</v>
      </c>
      <c r="J66" s="31">
        <v>39.058379000000002</v>
      </c>
      <c r="K66" s="31">
        <v>272.95670100000001</v>
      </c>
      <c r="L66" s="68">
        <v>423.895984</v>
      </c>
      <c r="M66" s="31">
        <f t="shared" ref="M66:M82" si="16">(K66-L66)/L66*100</f>
        <v>-35.607622788896251</v>
      </c>
      <c r="N66" s="167">
        <f>D66/D327*100</f>
        <v>0.85560525480571725</v>
      </c>
    </row>
    <row r="67" spans="1:14">
      <c r="A67" s="227"/>
      <c r="B67" s="193" t="s">
        <v>20</v>
      </c>
      <c r="C67" s="31">
        <v>21.220034999999999</v>
      </c>
      <c r="D67" s="31">
        <v>233.183076</v>
      </c>
      <c r="E67" s="31">
        <v>131.38499999999999</v>
      </c>
      <c r="F67" s="150">
        <f t="shared" si="14"/>
        <v>77.480744377212019</v>
      </c>
      <c r="G67" s="31">
        <v>3013</v>
      </c>
      <c r="H67" s="31">
        <v>59980</v>
      </c>
      <c r="I67" s="31">
        <v>223</v>
      </c>
      <c r="J67" s="31">
        <v>23.229040000000001</v>
      </c>
      <c r="K67" s="31">
        <v>81.98657</v>
      </c>
      <c r="L67" s="68">
        <v>90.819000000000003</v>
      </c>
      <c r="M67" s="31">
        <f t="shared" si="16"/>
        <v>-9.7253107829859413</v>
      </c>
      <c r="N67" s="167">
        <f>D67/D328*100</f>
        <v>0.80938420937103128</v>
      </c>
    </row>
    <row r="68" spans="1:14">
      <c r="A68" s="227"/>
      <c r="B68" s="193" t="s">
        <v>21</v>
      </c>
      <c r="C68" s="31">
        <v>1.2950710000000001</v>
      </c>
      <c r="D68" s="31">
        <v>18.967314999999999</v>
      </c>
      <c r="E68" s="31">
        <v>33.585406999999996</v>
      </c>
      <c r="F68" s="150">
        <f t="shared" si="14"/>
        <v>-43.525129827963674</v>
      </c>
      <c r="G68" s="31">
        <v>9</v>
      </c>
      <c r="H68" s="31">
        <v>19488.662499999999</v>
      </c>
      <c r="I68" s="31"/>
      <c r="J68" s="31"/>
      <c r="K68" s="31"/>
      <c r="L68" s="68"/>
      <c r="M68" s="31"/>
      <c r="N68" s="167">
        <f>D68/D329*100</f>
        <v>0.56218290376083713</v>
      </c>
    </row>
    <row r="69" spans="1:14">
      <c r="A69" s="227"/>
      <c r="B69" s="193" t="s">
        <v>22</v>
      </c>
      <c r="C69" s="31">
        <v>3.0283310000000001</v>
      </c>
      <c r="D69" s="31">
        <v>8.7316219999999998</v>
      </c>
      <c r="E69" s="31">
        <v>0.51226000000000005</v>
      </c>
      <c r="F69" s="150">
        <f t="shared" si="14"/>
        <v>1604.5293405692419</v>
      </c>
      <c r="G69" s="31">
        <v>859</v>
      </c>
      <c r="H69" s="31">
        <v>48605.9</v>
      </c>
      <c r="I69" s="31">
        <v>1</v>
      </c>
      <c r="J69" s="31"/>
      <c r="K69" s="31">
        <v>8.0255000000000007E-2</v>
      </c>
      <c r="L69" s="68">
        <v>0.25651000000000002</v>
      </c>
      <c r="M69" s="31"/>
      <c r="N69" s="167">
        <f>D69/D330*100</f>
        <v>0.33903454659554777</v>
      </c>
    </row>
    <row r="70" spans="1:14">
      <c r="A70" s="227"/>
      <c r="B70" s="193" t="s">
        <v>23</v>
      </c>
      <c r="C70" s="31"/>
      <c r="D70" s="31"/>
      <c r="E70" s="31">
        <v>0.57283099999999998</v>
      </c>
      <c r="F70" s="150"/>
      <c r="G70" s="31"/>
      <c r="H70" s="31"/>
      <c r="I70" s="31"/>
      <c r="J70" s="31"/>
      <c r="K70" s="31"/>
      <c r="L70" s="68">
        <v>0.50025500000000001</v>
      </c>
      <c r="M70" s="31"/>
      <c r="N70" s="167"/>
    </row>
    <row r="71" spans="1:14">
      <c r="A71" s="227"/>
      <c r="B71" s="193" t="s">
        <v>24</v>
      </c>
      <c r="C71" s="31">
        <v>10.032348000000001</v>
      </c>
      <c r="D71" s="31">
        <v>231.886706</v>
      </c>
      <c r="E71" s="31">
        <v>226.44594699999999</v>
      </c>
      <c r="F71" s="150">
        <f>(D71-E71)/E71*100</f>
        <v>2.4026744890249745</v>
      </c>
      <c r="G71" s="31">
        <v>175</v>
      </c>
      <c r="H71" s="31">
        <v>688144.23060799995</v>
      </c>
      <c r="I71" s="31">
        <v>16</v>
      </c>
      <c r="J71" s="31"/>
      <c r="K71" s="31">
        <v>120.33759999999999</v>
      </c>
      <c r="L71" s="68">
        <v>8.178331</v>
      </c>
      <c r="M71" s="31">
        <f>(K71-L71)/L71*100</f>
        <v>1371.4200244524218</v>
      </c>
      <c r="N71" s="167">
        <f>D71/D332*100</f>
        <v>2.3462240526312073</v>
      </c>
    </row>
    <row r="72" spans="1:14">
      <c r="A72" s="227"/>
      <c r="B72" s="193" t="s">
        <v>25</v>
      </c>
      <c r="C72" s="33"/>
      <c r="D72" s="33"/>
      <c r="E72" s="33"/>
      <c r="F72" s="150"/>
      <c r="G72" s="33"/>
      <c r="H72" s="33"/>
      <c r="I72" s="33"/>
      <c r="J72" s="33"/>
      <c r="K72" s="33"/>
      <c r="L72" s="69"/>
      <c r="M72" s="31"/>
      <c r="N72" s="167"/>
    </row>
    <row r="73" spans="1:14">
      <c r="A73" s="227"/>
      <c r="B73" s="193" t="s">
        <v>26</v>
      </c>
      <c r="C73" s="31">
        <v>-36.03</v>
      </c>
      <c r="D73" s="31">
        <v>128.72405599999999</v>
      </c>
      <c r="E73" s="31">
        <v>218.01636999999999</v>
      </c>
      <c r="F73" s="150">
        <f>(D73-E73)/E73*100</f>
        <v>-40.956701554108072</v>
      </c>
      <c r="G73" s="31">
        <v>1798</v>
      </c>
      <c r="H73" s="31">
        <v>559757.12</v>
      </c>
      <c r="I73" s="31">
        <v>136</v>
      </c>
      <c r="J73" s="31">
        <v>1.1793290000000001</v>
      </c>
      <c r="K73" s="31">
        <v>26.678332000000001</v>
      </c>
      <c r="L73" s="68">
        <v>71.041831999999999</v>
      </c>
      <c r="M73" s="31">
        <f t="shared" si="16"/>
        <v>-62.447010093996461</v>
      </c>
      <c r="N73" s="167">
        <f>D73/D334*100</f>
        <v>0.69032062731309318</v>
      </c>
    </row>
    <row r="74" spans="1:14">
      <c r="A74" s="227"/>
      <c r="B74" s="193" t="s">
        <v>27</v>
      </c>
      <c r="C74" s="31">
        <f>+C75+C76</f>
        <v>9.9059999999999999E-3</v>
      </c>
      <c r="D74" s="31">
        <f>+D75+D76</f>
        <v>8.021510000000001</v>
      </c>
      <c r="E74" s="31"/>
      <c r="F74" s="150"/>
      <c r="G74" s="31"/>
      <c r="H74" s="31">
        <v>1257</v>
      </c>
      <c r="I74" s="31"/>
      <c r="J74" s="31"/>
      <c r="K74" s="31"/>
      <c r="L74" s="31"/>
      <c r="M74" s="31"/>
      <c r="N74" s="167"/>
    </row>
    <row r="75" spans="1:14">
      <c r="A75" s="227"/>
      <c r="B75" s="14" t="s">
        <v>28</v>
      </c>
      <c r="C75" s="34"/>
      <c r="D75" s="34">
        <v>7.98</v>
      </c>
      <c r="E75" s="34"/>
      <c r="F75" s="150"/>
      <c r="G75" s="34">
        <v>2</v>
      </c>
      <c r="H75" s="34">
        <v>1208.75</v>
      </c>
      <c r="I75" s="34"/>
      <c r="J75" s="34"/>
      <c r="K75" s="34"/>
      <c r="L75" s="34"/>
      <c r="M75" s="31"/>
      <c r="N75" s="167"/>
    </row>
    <row r="76" spans="1:14">
      <c r="A76" s="227"/>
      <c r="B76" s="14" t="s">
        <v>29</v>
      </c>
      <c r="C76" s="34">
        <v>9.9059999999999999E-3</v>
      </c>
      <c r="D76" s="34">
        <v>4.1509999999999998E-2</v>
      </c>
      <c r="E76" s="31"/>
      <c r="F76" s="150"/>
      <c r="G76" s="31">
        <v>4</v>
      </c>
      <c r="H76" s="31">
        <v>48</v>
      </c>
      <c r="I76" s="34"/>
      <c r="J76" s="34"/>
      <c r="K76" s="34"/>
      <c r="L76" s="34"/>
      <c r="M76" s="31"/>
      <c r="N76" s="167"/>
    </row>
    <row r="77" spans="1:14">
      <c r="A77" s="227"/>
      <c r="B77" s="14" t="s">
        <v>30</v>
      </c>
      <c r="C77" s="31"/>
      <c r="D77" s="31"/>
      <c r="E77" s="31"/>
      <c r="F77" s="150"/>
      <c r="G77" s="34"/>
      <c r="H77" s="34"/>
      <c r="I77" s="34"/>
      <c r="J77" s="34"/>
      <c r="K77" s="34"/>
      <c r="L77" s="34"/>
      <c r="M77" s="31"/>
      <c r="N77" s="167"/>
    </row>
    <row r="78" spans="1:14" ht="14.25" thickBot="1">
      <c r="A78" s="228"/>
      <c r="B78" s="15" t="s">
        <v>31</v>
      </c>
      <c r="C78" s="16">
        <f t="shared" ref="C78:K78" si="17">C66+C68+C69+C70+C71+C72+C73+C74</f>
        <v>77.324392999999986</v>
      </c>
      <c r="D78" s="16">
        <f t="shared" si="17"/>
        <v>1157.0062129999999</v>
      </c>
      <c r="E78" s="16">
        <f t="shared" si="17"/>
        <v>1035.5986789999999</v>
      </c>
      <c r="F78" s="151">
        <f t="shared" ref="F78:F84" si="18">(D78-E78)/E78*100</f>
        <v>11.72341530188452</v>
      </c>
      <c r="G78" s="16">
        <f t="shared" si="17"/>
        <v>9627</v>
      </c>
      <c r="H78" s="16">
        <f t="shared" si="17"/>
        <v>1976549.447381</v>
      </c>
      <c r="I78" s="16">
        <f t="shared" si="17"/>
        <v>701</v>
      </c>
      <c r="J78" s="16">
        <f t="shared" si="17"/>
        <v>40.237708000000005</v>
      </c>
      <c r="K78" s="16">
        <f t="shared" si="17"/>
        <v>420.05288800000005</v>
      </c>
      <c r="L78" s="16">
        <f>L66+L68+L69+L70+L71+L72+L73+L74</f>
        <v>503.87291199999999</v>
      </c>
      <c r="M78" s="16">
        <f t="shared" si="16"/>
        <v>-16.635151841621511</v>
      </c>
      <c r="N78" s="168">
        <f>D78/D339*100</f>
        <v>0.79305799697034796</v>
      </c>
    </row>
    <row r="79" spans="1:14" ht="14.25" thickTop="1">
      <c r="A79" s="219" t="s">
        <v>36</v>
      </c>
      <c r="B79" s="193" t="s">
        <v>19</v>
      </c>
      <c r="C79" s="23">
        <v>215.143328</v>
      </c>
      <c r="D79" s="23">
        <v>1563.1550130000001</v>
      </c>
      <c r="E79" s="11">
        <v>1432.8535899999999</v>
      </c>
      <c r="F79" s="150">
        <f t="shared" si="18"/>
        <v>9.0938407042690326</v>
      </c>
      <c r="G79" s="23">
        <v>13772</v>
      </c>
      <c r="H79" s="23">
        <v>1326237.7857260001</v>
      </c>
      <c r="I79" s="23">
        <v>1023</v>
      </c>
      <c r="J79" s="23">
        <v>70.372479999999996</v>
      </c>
      <c r="K79" s="23">
        <v>628.22110099999998</v>
      </c>
      <c r="L79" s="23">
        <v>812.44526399999995</v>
      </c>
      <c r="M79" s="31">
        <f t="shared" si="16"/>
        <v>-22.675270712144862</v>
      </c>
      <c r="N79" s="167">
        <f t="shared" ref="N79:N84" si="19">D79/D327*100</f>
        <v>1.7582326698863098</v>
      </c>
    </row>
    <row r="80" spans="1:14">
      <c r="A80" s="215"/>
      <c r="B80" s="193" t="s">
        <v>20</v>
      </c>
      <c r="C80" s="23">
        <v>87.459770000000006</v>
      </c>
      <c r="D80" s="23">
        <v>644.54766199999995</v>
      </c>
      <c r="E80" s="23">
        <v>293.70024699999999</v>
      </c>
      <c r="F80" s="150">
        <f t="shared" si="18"/>
        <v>119.45765064337857</v>
      </c>
      <c r="G80" s="23">
        <v>7371</v>
      </c>
      <c r="H80" s="23">
        <v>147420</v>
      </c>
      <c r="I80" s="23">
        <v>550</v>
      </c>
      <c r="J80" s="23">
        <v>15.418525000000001</v>
      </c>
      <c r="K80" s="23">
        <v>236.27082899999999</v>
      </c>
      <c r="L80" s="23">
        <v>247.35697999999999</v>
      </c>
      <c r="M80" s="31">
        <f t="shared" si="16"/>
        <v>-4.4818428006357456</v>
      </c>
      <c r="N80" s="167">
        <f t="shared" si="19"/>
        <v>2.2372408356505966</v>
      </c>
    </row>
    <row r="81" spans="1:14">
      <c r="A81" s="215"/>
      <c r="B81" s="193" t="s">
        <v>21</v>
      </c>
      <c r="C81" s="23">
        <v>2.4192070000000001</v>
      </c>
      <c r="D81" s="23">
        <v>25.485123999999999</v>
      </c>
      <c r="E81" s="23">
        <v>26.135169999999999</v>
      </c>
      <c r="F81" s="150">
        <f t="shared" si="18"/>
        <v>-2.4872461131877075</v>
      </c>
      <c r="G81" s="23">
        <v>2</v>
      </c>
      <c r="H81" s="23">
        <v>1653.8</v>
      </c>
      <c r="I81" s="23">
        <v>5</v>
      </c>
      <c r="J81" s="23">
        <v>0</v>
      </c>
      <c r="K81" s="23">
        <v>5.2214020000000003</v>
      </c>
      <c r="L81" s="23">
        <v>12.936931</v>
      </c>
      <c r="M81" s="31">
        <f t="shared" si="16"/>
        <v>-59.639562118712696</v>
      </c>
      <c r="N81" s="167">
        <f t="shared" si="19"/>
        <v>0.75536790594899705</v>
      </c>
    </row>
    <row r="82" spans="1:14">
      <c r="A82" s="215"/>
      <c r="B82" s="193" t="s">
        <v>22</v>
      </c>
      <c r="C82" s="23">
        <v>0.33160699999999999</v>
      </c>
      <c r="D82" s="23">
        <v>5.4672559999999999</v>
      </c>
      <c r="E82" s="23">
        <v>8.0636310000000009</v>
      </c>
      <c r="F82" s="150">
        <f t="shared" si="18"/>
        <v>-32.198583987784176</v>
      </c>
      <c r="G82" s="23">
        <v>419</v>
      </c>
      <c r="H82" s="23">
        <v>26420.5</v>
      </c>
      <c r="I82" s="23">
        <v>8</v>
      </c>
      <c r="J82" s="23">
        <v>0.27800000000000002</v>
      </c>
      <c r="K82" s="23">
        <v>1.0961000000000001</v>
      </c>
      <c r="L82" s="23">
        <v>1.5814999999999999</v>
      </c>
      <c r="M82" s="31">
        <f t="shared" si="16"/>
        <v>-30.69238065128042</v>
      </c>
      <c r="N82" s="167">
        <f t="shared" si="19"/>
        <v>0.21228457428434122</v>
      </c>
    </row>
    <row r="83" spans="1:14">
      <c r="A83" s="215"/>
      <c r="B83" s="193" t="s">
        <v>23</v>
      </c>
      <c r="C83" s="23">
        <v>7.5377660000000004</v>
      </c>
      <c r="D83" s="23">
        <v>74.034597969999993</v>
      </c>
      <c r="E83" s="23">
        <v>56.211522250000002</v>
      </c>
      <c r="F83" s="150">
        <f t="shared" si="18"/>
        <v>31.707157192313879</v>
      </c>
      <c r="G83" s="23">
        <v>989</v>
      </c>
      <c r="H83" s="23">
        <v>664650.12793151999</v>
      </c>
      <c r="I83" s="23">
        <v>1</v>
      </c>
      <c r="J83" s="23">
        <v>0</v>
      </c>
      <c r="K83" s="23">
        <v>0</v>
      </c>
      <c r="L83" s="23">
        <v>0.5</v>
      </c>
      <c r="M83" s="31"/>
      <c r="N83" s="167">
        <f t="shared" si="19"/>
        <v>21.450204957389641</v>
      </c>
    </row>
    <row r="84" spans="1:14">
      <c r="A84" s="215"/>
      <c r="B84" s="193" t="s">
        <v>24</v>
      </c>
      <c r="C84" s="23">
        <v>2.9152710000000002</v>
      </c>
      <c r="D84" s="23">
        <v>108.692677</v>
      </c>
      <c r="E84" s="23">
        <v>45.440320999999997</v>
      </c>
      <c r="F84" s="150">
        <f t="shared" si="18"/>
        <v>139.19874377647994</v>
      </c>
      <c r="G84" s="23">
        <v>255</v>
      </c>
      <c r="H84" s="23">
        <v>196244.250145</v>
      </c>
      <c r="I84" s="23">
        <v>18</v>
      </c>
      <c r="J84" s="23">
        <v>0.73902000000000001</v>
      </c>
      <c r="K84" s="23">
        <v>13.421996</v>
      </c>
      <c r="L84" s="23">
        <v>146.82883899999999</v>
      </c>
      <c r="M84" s="31">
        <f>(K84-L84)/L84*100</f>
        <v>-90.858746761594972</v>
      </c>
      <c r="N84" s="167">
        <f t="shared" si="19"/>
        <v>1.0997498628587825</v>
      </c>
    </row>
    <row r="85" spans="1:14">
      <c r="A85" s="215"/>
      <c r="B85" s="193" t="s">
        <v>25</v>
      </c>
      <c r="C85" s="23">
        <v>0</v>
      </c>
      <c r="D85" s="23">
        <v>4.4652609999999999</v>
      </c>
      <c r="E85" s="23">
        <v>0</v>
      </c>
      <c r="F85" s="150"/>
      <c r="G85" s="23">
        <v>53</v>
      </c>
      <c r="H85" s="23">
        <v>153641.15615699999</v>
      </c>
      <c r="I85" s="23">
        <v>0</v>
      </c>
      <c r="J85" s="23">
        <v>0</v>
      </c>
      <c r="K85" s="23">
        <v>0</v>
      </c>
      <c r="L85" s="23">
        <v>0</v>
      </c>
      <c r="M85" s="31"/>
      <c r="N85" s="167"/>
    </row>
    <row r="86" spans="1:14">
      <c r="A86" s="215"/>
      <c r="B86" s="193" t="s">
        <v>26</v>
      </c>
      <c r="C86" s="23">
        <v>45.454211000000001</v>
      </c>
      <c r="D86" s="23">
        <v>479.59977099999998</v>
      </c>
      <c r="E86" s="23">
        <v>561.60742600000003</v>
      </c>
      <c r="F86" s="150">
        <f>(D86-E86)/E86*100</f>
        <v>-14.602309585557377</v>
      </c>
      <c r="G86" s="23">
        <v>18697</v>
      </c>
      <c r="H86" s="23">
        <v>2639827.4</v>
      </c>
      <c r="I86" s="23">
        <v>510</v>
      </c>
      <c r="J86" s="23">
        <v>6.7635810000000003</v>
      </c>
      <c r="K86" s="23">
        <v>209.12893299999999</v>
      </c>
      <c r="L86" s="23">
        <v>344.12941499999999</v>
      </c>
      <c r="M86" s="31">
        <f>(K86-L86)/L86*100</f>
        <v>-39.229567748516935</v>
      </c>
      <c r="N86" s="167">
        <f>D86/D334*100</f>
        <v>2.5719948940696513</v>
      </c>
    </row>
    <row r="87" spans="1:14">
      <c r="A87" s="215"/>
      <c r="B87" s="193" t="s">
        <v>27</v>
      </c>
      <c r="C87" s="23">
        <v>47.258200000000002</v>
      </c>
      <c r="D87" s="23">
        <v>274.85140000000001</v>
      </c>
      <c r="E87" s="23">
        <v>0</v>
      </c>
      <c r="F87" s="150" t="e">
        <f>(D87-E87)/E87*100</f>
        <v>#DIV/0!</v>
      </c>
      <c r="G87" s="23">
        <v>62</v>
      </c>
      <c r="H87" s="23">
        <v>876.67949999999996</v>
      </c>
      <c r="I87" s="23">
        <v>0</v>
      </c>
      <c r="J87" s="23">
        <v>0</v>
      </c>
      <c r="K87" s="23">
        <v>0</v>
      </c>
      <c r="L87" s="23">
        <v>0</v>
      </c>
      <c r="M87" s="31" t="e">
        <f>(K87-L87)/L87*100</f>
        <v>#DIV/0!</v>
      </c>
      <c r="N87" s="167">
        <f>D87/D335*100</f>
        <v>7.8202788113255082</v>
      </c>
    </row>
    <row r="88" spans="1:14">
      <c r="A88" s="215"/>
      <c r="B88" s="14" t="s">
        <v>28</v>
      </c>
      <c r="C88" s="23">
        <v>0</v>
      </c>
      <c r="D88" s="23">
        <v>0</v>
      </c>
      <c r="E88" s="23">
        <v>0</v>
      </c>
      <c r="F88" s="150" t="e">
        <f>(D88-E88)/E88*100</f>
        <v>#DIV/0!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/>
      <c r="N88" s="167">
        <f>D88/D336*100</f>
        <v>0</v>
      </c>
    </row>
    <row r="89" spans="1:14">
      <c r="A89" s="215"/>
      <c r="B89" s="14" t="s">
        <v>29</v>
      </c>
      <c r="C89" s="23">
        <v>0</v>
      </c>
      <c r="D89" s="23">
        <v>0</v>
      </c>
      <c r="E89" s="13">
        <v>0</v>
      </c>
      <c r="F89" s="150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 t="e">
        <f>(K89-L89)/L89*100</f>
        <v>#DIV/0!</v>
      </c>
      <c r="N89" s="167">
        <f>D89/D337*100</f>
        <v>0</v>
      </c>
    </row>
    <row r="90" spans="1:14">
      <c r="A90" s="215"/>
      <c r="B90" s="14" t="s">
        <v>30</v>
      </c>
      <c r="C90" s="33">
        <v>47.258200000000002</v>
      </c>
      <c r="D90" s="33">
        <v>274.85140000000001</v>
      </c>
      <c r="E90" s="33">
        <v>0</v>
      </c>
      <c r="F90" s="150"/>
      <c r="G90" s="61">
        <v>62</v>
      </c>
      <c r="H90" s="61">
        <v>876.67949999999996</v>
      </c>
      <c r="I90" s="77">
        <v>0</v>
      </c>
      <c r="J90" s="23">
        <v>0</v>
      </c>
      <c r="K90" s="23">
        <v>0</v>
      </c>
      <c r="L90" s="13">
        <v>0</v>
      </c>
      <c r="M90" s="31"/>
      <c r="N90" s="167"/>
    </row>
    <row r="91" spans="1:14" ht="14.25" thickBot="1">
      <c r="A91" s="216"/>
      <c r="B91" s="15" t="s">
        <v>31</v>
      </c>
      <c r="C91" s="16">
        <f t="shared" ref="C91:K91" si="20">C79+C81+C82+C83+C84+C85+C86+C87</f>
        <v>321.05958999999996</v>
      </c>
      <c r="D91" s="16">
        <f t="shared" si="20"/>
        <v>2535.7510999700003</v>
      </c>
      <c r="E91" s="16">
        <f t="shared" si="20"/>
        <v>2130.3116602499999</v>
      </c>
      <c r="F91" s="151">
        <f>(D91-E91)/E91*100</f>
        <v>19.031930739768871</v>
      </c>
      <c r="G91" s="16">
        <f t="shared" si="20"/>
        <v>34249</v>
      </c>
      <c r="H91" s="16">
        <f t="shared" si="20"/>
        <v>5009551.6994595202</v>
      </c>
      <c r="I91" s="16">
        <f t="shared" si="20"/>
        <v>1565</v>
      </c>
      <c r="J91" s="16">
        <f t="shared" si="20"/>
        <v>78.153081</v>
      </c>
      <c r="K91" s="16">
        <f t="shared" si="20"/>
        <v>857.08953199999996</v>
      </c>
      <c r="L91" s="16">
        <f>L79+L81+L82+L83+L84+L85+L86+L87</f>
        <v>1318.421949</v>
      </c>
      <c r="M91" s="16">
        <f>(K91-L91)/L91*100</f>
        <v>-34.9912573398761</v>
      </c>
      <c r="N91" s="168">
        <f>D91/D339*100</f>
        <v>1.7381044851464122</v>
      </c>
    </row>
    <row r="92" spans="1:14" ht="14.25" thickTop="1"/>
    <row r="95" spans="1:14" s="57" customFormat="1" ht="18.75">
      <c r="A95" s="220" t="str">
        <f>A1</f>
        <v>2022年1-11月丹东市财产保险业务统计表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</row>
    <row r="96" spans="1:14" s="57" customFormat="1" ht="14.25" thickBot="1">
      <c r="B96" s="59" t="s">
        <v>0</v>
      </c>
      <c r="C96" s="58"/>
      <c r="D96" s="58"/>
      <c r="F96" s="148"/>
      <c r="G96" s="73" t="str">
        <f>G2</f>
        <v>（2022年1-11月）</v>
      </c>
      <c r="H96" s="58"/>
      <c r="I96" s="58"/>
      <c r="J96" s="58"/>
      <c r="K96" s="58"/>
      <c r="L96" s="59" t="s">
        <v>1</v>
      </c>
      <c r="N96" s="166"/>
    </row>
    <row r="97" spans="1:14" ht="13.5" customHeight="1">
      <c r="A97" s="217" t="s">
        <v>117</v>
      </c>
      <c r="B97" s="9" t="s">
        <v>3</v>
      </c>
      <c r="C97" s="229" t="s">
        <v>4</v>
      </c>
      <c r="D97" s="230"/>
      <c r="E97" s="230"/>
      <c r="F97" s="231"/>
      <c r="G97" s="221" t="s">
        <v>5</v>
      </c>
      <c r="H97" s="221"/>
      <c r="I97" s="221" t="s">
        <v>6</v>
      </c>
      <c r="J97" s="221"/>
      <c r="K97" s="221"/>
      <c r="L97" s="221"/>
      <c r="M97" s="221"/>
      <c r="N97" s="224" t="s">
        <v>7</v>
      </c>
    </row>
    <row r="98" spans="1:14">
      <c r="A98" s="215"/>
      <c r="B98" s="10" t="s">
        <v>8</v>
      </c>
      <c r="C98" s="232" t="s">
        <v>9</v>
      </c>
      <c r="D98" s="232" t="s">
        <v>10</v>
      </c>
      <c r="E98" s="232" t="s">
        <v>11</v>
      </c>
      <c r="F98" s="154" t="s">
        <v>12</v>
      </c>
      <c r="G98" s="223" t="s">
        <v>13</v>
      </c>
      <c r="H98" s="223" t="s">
        <v>14</v>
      </c>
      <c r="I98" s="193" t="s">
        <v>13</v>
      </c>
      <c r="J98" s="223" t="s">
        <v>15</v>
      </c>
      <c r="K98" s="223"/>
      <c r="L98" s="223"/>
      <c r="M98" s="193" t="s">
        <v>12</v>
      </c>
      <c r="N98" s="225"/>
    </row>
    <row r="99" spans="1:14">
      <c r="A99" s="218"/>
      <c r="B99" s="164" t="s">
        <v>16</v>
      </c>
      <c r="C99" s="233"/>
      <c r="D99" s="233"/>
      <c r="E99" s="233"/>
      <c r="F99" s="155" t="s">
        <v>17</v>
      </c>
      <c r="G99" s="223"/>
      <c r="H99" s="223"/>
      <c r="I99" s="33" t="s">
        <v>18</v>
      </c>
      <c r="J99" s="193" t="s">
        <v>9</v>
      </c>
      <c r="K99" s="193" t="s">
        <v>10</v>
      </c>
      <c r="L99" s="193" t="s">
        <v>11</v>
      </c>
      <c r="M99" s="193" t="s">
        <v>17</v>
      </c>
      <c r="N99" s="194" t="s">
        <v>17</v>
      </c>
    </row>
    <row r="100" spans="1:14" ht="14.25" customHeight="1">
      <c r="A100" s="214" t="s">
        <v>37</v>
      </c>
      <c r="B100" s="193" t="s">
        <v>19</v>
      </c>
      <c r="C100" s="75">
        <v>69.400000000000006</v>
      </c>
      <c r="D100" s="75">
        <v>854.62</v>
      </c>
      <c r="E100" s="75">
        <v>832.06</v>
      </c>
      <c r="F100" s="150">
        <f>(D100-E100)/E100*100</f>
        <v>2.7113429320001035</v>
      </c>
      <c r="G100" s="75">
        <v>6784</v>
      </c>
      <c r="H100" s="75">
        <v>501874</v>
      </c>
      <c r="I100" s="72">
        <v>754</v>
      </c>
      <c r="J100" s="72">
        <v>14.86</v>
      </c>
      <c r="K100" s="72">
        <v>414.52</v>
      </c>
      <c r="L100" s="72">
        <v>815.6</v>
      </c>
      <c r="M100" s="31">
        <f>(K100-L100)/L100*100</f>
        <v>-49.176066699362437</v>
      </c>
      <c r="N100" s="167">
        <f t="shared" ref="N100:N105" si="21">D100/D327*100</f>
        <v>0.96127434057510075</v>
      </c>
    </row>
    <row r="101" spans="1:14" ht="14.25" customHeight="1">
      <c r="A101" s="215"/>
      <c r="B101" s="193" t="s">
        <v>20</v>
      </c>
      <c r="C101" s="75">
        <v>37.15</v>
      </c>
      <c r="D101" s="75">
        <v>380.87</v>
      </c>
      <c r="E101" s="75">
        <v>276.39999999999998</v>
      </c>
      <c r="F101" s="150">
        <f>(D101-E101)/E101*100</f>
        <v>37.796671490593361</v>
      </c>
      <c r="G101" s="75">
        <v>3651</v>
      </c>
      <c r="H101" s="75">
        <v>73160</v>
      </c>
      <c r="I101" s="72">
        <v>376</v>
      </c>
      <c r="J101" s="72">
        <v>7.13</v>
      </c>
      <c r="K101" s="72">
        <v>125.43</v>
      </c>
      <c r="L101" s="72">
        <v>254.6</v>
      </c>
      <c r="M101" s="31">
        <f>(K101-L101)/L101*100</f>
        <v>-50.734485467399836</v>
      </c>
      <c r="N101" s="167">
        <f t="shared" si="21"/>
        <v>1.3220091659788582</v>
      </c>
    </row>
    <row r="102" spans="1:14" ht="14.25" customHeight="1">
      <c r="A102" s="215"/>
      <c r="B102" s="193" t="s">
        <v>21</v>
      </c>
      <c r="C102" s="75"/>
      <c r="D102" s="75">
        <v>23.96</v>
      </c>
      <c r="E102" s="75">
        <v>22.14</v>
      </c>
      <c r="F102" s="150">
        <f>(D102-E102)/E102*100</f>
        <v>8.2204155374887087</v>
      </c>
      <c r="G102" s="75">
        <v>10</v>
      </c>
      <c r="H102" s="75">
        <v>62597.36</v>
      </c>
      <c r="I102" s="72">
        <v>6</v>
      </c>
      <c r="J102" s="72"/>
      <c r="K102" s="72">
        <v>4</v>
      </c>
      <c r="L102" s="72">
        <v>0.27</v>
      </c>
      <c r="M102" s="31">
        <f>(K102-L102)/L102*100</f>
        <v>1381.4814814814813</v>
      </c>
      <c r="N102" s="167">
        <f t="shared" si="21"/>
        <v>0.71016389900782784</v>
      </c>
    </row>
    <row r="103" spans="1:14" ht="14.25" customHeight="1">
      <c r="A103" s="215"/>
      <c r="B103" s="193" t="s">
        <v>22</v>
      </c>
      <c r="C103" s="75"/>
      <c r="D103" s="75">
        <v>0.02</v>
      </c>
      <c r="E103" s="75">
        <v>0.13</v>
      </c>
      <c r="F103" s="150">
        <f>(D103-E103)/E103*100</f>
        <v>-84.615384615384613</v>
      </c>
      <c r="G103" s="75">
        <v>2</v>
      </c>
      <c r="H103" s="75">
        <v>349.5</v>
      </c>
      <c r="I103" s="72"/>
      <c r="J103" s="72"/>
      <c r="K103" s="72"/>
      <c r="L103" s="72"/>
      <c r="M103" s="31"/>
      <c r="N103" s="167">
        <f t="shared" si="21"/>
        <v>7.7656716379968761E-4</v>
      </c>
    </row>
    <row r="104" spans="1:14" ht="14.25" customHeight="1">
      <c r="A104" s="215"/>
      <c r="B104" s="193" t="s">
        <v>23</v>
      </c>
      <c r="C104" s="75"/>
      <c r="D104" s="75"/>
      <c r="E104" s="75"/>
      <c r="F104" s="150"/>
      <c r="G104" s="75"/>
      <c r="H104" s="75"/>
      <c r="I104" s="72"/>
      <c r="J104" s="72"/>
      <c r="K104" s="72"/>
      <c r="L104" s="72"/>
      <c r="M104" s="31"/>
      <c r="N104" s="167">
        <f t="shared" si="21"/>
        <v>0</v>
      </c>
    </row>
    <row r="105" spans="1:14" ht="14.25" customHeight="1">
      <c r="A105" s="215"/>
      <c r="B105" s="193" t="s">
        <v>24</v>
      </c>
      <c r="C105" s="75">
        <v>2.58</v>
      </c>
      <c r="D105" s="75">
        <v>56.98</v>
      </c>
      <c r="E105" s="75">
        <v>54.73</v>
      </c>
      <c r="F105" s="150">
        <f>(D105-E105)/E105*100</f>
        <v>4.1110908094281013</v>
      </c>
      <c r="G105" s="75">
        <v>377</v>
      </c>
      <c r="H105" s="75">
        <v>139907.35</v>
      </c>
      <c r="I105" s="72">
        <v>18</v>
      </c>
      <c r="J105" s="72">
        <v>0.09</v>
      </c>
      <c r="K105" s="72">
        <v>23.61</v>
      </c>
      <c r="L105" s="72">
        <v>18</v>
      </c>
      <c r="M105" s="31">
        <f>(K105-L105)/L105*100</f>
        <v>31.166666666666664</v>
      </c>
      <c r="N105" s="167">
        <f t="shared" si="21"/>
        <v>0.57652225444491922</v>
      </c>
    </row>
    <row r="106" spans="1:14" ht="14.25" customHeight="1">
      <c r="A106" s="215"/>
      <c r="B106" s="193" t="s">
        <v>25</v>
      </c>
      <c r="C106" s="75"/>
      <c r="D106" s="75">
        <v>19.55</v>
      </c>
      <c r="E106" s="75">
        <v>14.53</v>
      </c>
      <c r="F106" s="150"/>
      <c r="G106" s="75">
        <v>31</v>
      </c>
      <c r="H106" s="75">
        <v>412.37</v>
      </c>
      <c r="I106" s="72">
        <v>2</v>
      </c>
      <c r="J106" s="72"/>
      <c r="K106" s="72">
        <v>0</v>
      </c>
      <c r="L106" s="72"/>
      <c r="M106" s="31"/>
      <c r="N106" s="167"/>
    </row>
    <row r="107" spans="1:14" ht="14.25" customHeight="1">
      <c r="A107" s="215"/>
      <c r="B107" s="193" t="s">
        <v>26</v>
      </c>
      <c r="C107" s="75">
        <v>17.079999999999998</v>
      </c>
      <c r="D107" s="75">
        <v>69.45</v>
      </c>
      <c r="E107" s="75">
        <v>43.72</v>
      </c>
      <c r="F107" s="150">
        <f>(D107-E107)/E107*100</f>
        <v>58.85178408051236</v>
      </c>
      <c r="G107" s="75">
        <v>2509</v>
      </c>
      <c r="H107" s="75">
        <v>140102.31</v>
      </c>
      <c r="I107" s="72">
        <v>22</v>
      </c>
      <c r="J107" s="72">
        <v>1.28</v>
      </c>
      <c r="K107" s="72">
        <v>1.41</v>
      </c>
      <c r="L107" s="72">
        <v>11.49</v>
      </c>
      <c r="M107" s="31">
        <f>(K107-L107)/L107*100</f>
        <v>-87.7284595300261</v>
      </c>
      <c r="N107" s="167">
        <f>D107/D334*100</f>
        <v>0.37244606064071145</v>
      </c>
    </row>
    <row r="108" spans="1:14" ht="14.25" customHeight="1">
      <c r="A108" s="215"/>
      <c r="B108" s="193" t="s">
        <v>27</v>
      </c>
      <c r="C108" s="34"/>
      <c r="D108" s="34">
        <v>1.99</v>
      </c>
      <c r="E108" s="34">
        <v>6.0000000000000001E-3</v>
      </c>
      <c r="F108" s="150"/>
      <c r="G108" s="34">
        <v>6</v>
      </c>
      <c r="H108" s="34">
        <v>122.27</v>
      </c>
      <c r="I108" s="31"/>
      <c r="J108" s="31"/>
      <c r="K108" s="31"/>
      <c r="L108" s="31"/>
      <c r="M108" s="31"/>
      <c r="N108" s="167"/>
    </row>
    <row r="109" spans="1:14" ht="14.25" customHeight="1">
      <c r="A109" s="215"/>
      <c r="B109" s="14" t="s">
        <v>28</v>
      </c>
      <c r="C109" s="34"/>
      <c r="D109" s="34"/>
      <c r="E109" s="34"/>
      <c r="F109" s="150"/>
      <c r="G109" s="34"/>
      <c r="H109" s="34"/>
      <c r="I109" s="34"/>
      <c r="J109" s="34"/>
      <c r="K109" s="34"/>
      <c r="L109" s="34"/>
      <c r="M109" s="31"/>
      <c r="N109" s="167"/>
    </row>
    <row r="110" spans="1:14" ht="14.25" customHeight="1">
      <c r="A110" s="215"/>
      <c r="B110" s="14" t="s">
        <v>29</v>
      </c>
      <c r="C110" s="34"/>
      <c r="D110" s="34"/>
      <c r="E110" s="34"/>
      <c r="F110" s="150"/>
      <c r="G110" s="34"/>
      <c r="H110" s="34"/>
      <c r="I110" s="34"/>
      <c r="J110" s="34"/>
      <c r="K110" s="34"/>
      <c r="L110" s="34"/>
      <c r="M110" s="31"/>
      <c r="N110" s="167"/>
    </row>
    <row r="111" spans="1:14" ht="14.25" customHeight="1">
      <c r="A111" s="215"/>
      <c r="B111" s="14" t="s">
        <v>30</v>
      </c>
      <c r="C111" s="34"/>
      <c r="D111" s="34">
        <v>1.99</v>
      </c>
      <c r="E111" s="34"/>
      <c r="F111" s="150"/>
      <c r="G111" s="34">
        <v>1</v>
      </c>
      <c r="H111" s="34">
        <v>117.27</v>
      </c>
      <c r="I111" s="34"/>
      <c r="J111" s="34"/>
      <c r="K111" s="34"/>
      <c r="L111" s="34"/>
      <c r="M111" s="31"/>
      <c r="N111" s="167"/>
    </row>
    <row r="112" spans="1:14" ht="14.25" customHeight="1" thickBot="1">
      <c r="A112" s="216"/>
      <c r="B112" s="15" t="s">
        <v>31</v>
      </c>
      <c r="C112" s="16">
        <f t="shared" ref="C112:L112" si="22">C100+C102+C103+C104+C105+C106+C107+C108</f>
        <v>89.06</v>
      </c>
      <c r="D112" s="16">
        <f t="shared" si="22"/>
        <v>1026.57</v>
      </c>
      <c r="E112" s="16">
        <f t="shared" si="22"/>
        <v>967.31599999999992</v>
      </c>
      <c r="F112" s="151">
        <f>(D112-E112)/E112*100</f>
        <v>6.1256094182252774</v>
      </c>
      <c r="G112" s="16">
        <f t="shared" si="22"/>
        <v>9719</v>
      </c>
      <c r="H112" s="16">
        <f t="shared" si="22"/>
        <v>845365.15999999992</v>
      </c>
      <c r="I112" s="16">
        <f t="shared" si="22"/>
        <v>802</v>
      </c>
      <c r="J112" s="16">
        <f t="shared" si="22"/>
        <v>16.23</v>
      </c>
      <c r="K112" s="16">
        <f t="shared" si="22"/>
        <v>443.54</v>
      </c>
      <c r="L112" s="16">
        <f t="shared" si="22"/>
        <v>845.36</v>
      </c>
      <c r="M112" s="16">
        <f>(K112-L112)/L112*100</f>
        <v>-47.532412226743638</v>
      </c>
      <c r="N112" s="168">
        <f>D112/D339*100</f>
        <v>0.70365183764994199</v>
      </c>
    </row>
    <row r="113" spans="1:14" ht="14.25" thickTop="1">
      <c r="A113" s="219" t="s">
        <v>90</v>
      </c>
      <c r="B113" s="18" t="s">
        <v>19</v>
      </c>
      <c r="C113" s="34">
        <v>41.433565000000002</v>
      </c>
      <c r="D113" s="34">
        <v>597.60470800000007</v>
      </c>
      <c r="E113" s="34">
        <v>321.09402899999998</v>
      </c>
      <c r="F113" s="152">
        <f>(D113-E113)/E113*100</f>
        <v>86.115173135156653</v>
      </c>
      <c r="G113" s="34">
        <v>6150</v>
      </c>
      <c r="H113" s="34">
        <v>447551.54735000001</v>
      </c>
      <c r="I113" s="34">
        <v>917</v>
      </c>
      <c r="J113" s="34">
        <v>53.510159999999985</v>
      </c>
      <c r="K113" s="34">
        <v>171.34159199999999</v>
      </c>
      <c r="L113" s="34">
        <v>140.36905400000001</v>
      </c>
      <c r="M113" s="109">
        <f t="shared" ref="M113:M128" si="23">(K113-L113)/L113*100</f>
        <v>22.065075682564608</v>
      </c>
      <c r="N113" s="169">
        <f>D113/D327*100</f>
        <v>0.67218421240700621</v>
      </c>
    </row>
    <row r="114" spans="1:14">
      <c r="A114" s="215"/>
      <c r="B114" s="193" t="s">
        <v>20</v>
      </c>
      <c r="C114" s="34">
        <v>17.991872000000001</v>
      </c>
      <c r="D114" s="34">
        <v>276.40494200000001</v>
      </c>
      <c r="E114" s="34">
        <v>88.846544999999992</v>
      </c>
      <c r="F114" s="150">
        <f>(D114-E114)/E114*100</f>
        <v>211.10375985920444</v>
      </c>
      <c r="G114" s="34">
        <v>3304</v>
      </c>
      <c r="H114" s="34">
        <v>66080</v>
      </c>
      <c r="I114" s="34">
        <v>506</v>
      </c>
      <c r="J114" s="34">
        <v>26.817159999999994</v>
      </c>
      <c r="K114" s="34">
        <v>84.484568999999993</v>
      </c>
      <c r="L114" s="34">
        <v>12.859605</v>
      </c>
      <c r="M114" s="31">
        <f t="shared" si="23"/>
        <v>556.9763923541974</v>
      </c>
      <c r="N114" s="167">
        <f>D114/D328*100</f>
        <v>0.95940837253092826</v>
      </c>
    </row>
    <row r="115" spans="1:14">
      <c r="A115" s="215"/>
      <c r="B115" s="193" t="s">
        <v>21</v>
      </c>
      <c r="C115" s="34">
        <v>0.6780520000000001</v>
      </c>
      <c r="D115" s="34">
        <v>7.730448</v>
      </c>
      <c r="E115" s="34">
        <v>2.6509429999999998</v>
      </c>
      <c r="F115" s="150"/>
      <c r="G115" s="34">
        <v>11</v>
      </c>
      <c r="H115" s="34">
        <v>6437.8807999999999</v>
      </c>
      <c r="I115" s="34">
        <v>0</v>
      </c>
      <c r="J115" s="34">
        <v>0</v>
      </c>
      <c r="K115" s="34">
        <v>0</v>
      </c>
      <c r="L115" s="34">
        <v>0</v>
      </c>
      <c r="M115" s="31"/>
      <c r="N115" s="167"/>
    </row>
    <row r="116" spans="1:14">
      <c r="A116" s="215"/>
      <c r="B116" s="193" t="s">
        <v>22</v>
      </c>
      <c r="C116" s="34">
        <v>3.1320000000000001E-2</v>
      </c>
      <c r="D116" s="34">
        <v>0.14754400000000001</v>
      </c>
      <c r="E116" s="34">
        <v>7.8299999999999995E-2</v>
      </c>
      <c r="F116" s="150"/>
      <c r="G116" s="34">
        <v>12</v>
      </c>
      <c r="H116" s="34">
        <v>1272.4000000000001</v>
      </c>
      <c r="I116" s="34">
        <v>1</v>
      </c>
      <c r="J116" s="34">
        <v>0</v>
      </c>
      <c r="K116" s="34">
        <v>0.01</v>
      </c>
      <c r="L116" s="34">
        <v>0</v>
      </c>
      <c r="M116" s="31"/>
      <c r="N116" s="167"/>
    </row>
    <row r="117" spans="1:14">
      <c r="A117" s="215"/>
      <c r="B117" s="193" t="s">
        <v>23</v>
      </c>
      <c r="C117" s="34">
        <v>0</v>
      </c>
      <c r="D117" s="34">
        <v>0.37735799999999997</v>
      </c>
      <c r="E117" s="34">
        <v>0.81045400000000001</v>
      </c>
      <c r="F117" s="150"/>
      <c r="G117" s="34">
        <v>1</v>
      </c>
      <c r="H117" s="34">
        <v>1000</v>
      </c>
      <c r="I117" s="34">
        <v>3</v>
      </c>
      <c r="J117" s="34">
        <v>0</v>
      </c>
      <c r="K117" s="34">
        <v>0.21</v>
      </c>
      <c r="L117" s="34">
        <v>0</v>
      </c>
      <c r="M117" s="31"/>
      <c r="N117" s="167"/>
    </row>
    <row r="118" spans="1:14">
      <c r="A118" s="215"/>
      <c r="B118" s="193" t="s">
        <v>24</v>
      </c>
      <c r="C118" s="34">
        <v>1.8150939999999998</v>
      </c>
      <c r="D118" s="34">
        <v>45.836230999999998</v>
      </c>
      <c r="E118" s="34">
        <v>46.231473000000001</v>
      </c>
      <c r="F118" s="150">
        <f>(D118-E118)/E118*100</f>
        <v>-0.85491976429131544</v>
      </c>
      <c r="G118" s="34">
        <v>104</v>
      </c>
      <c r="H118" s="34">
        <v>99787.899300000005</v>
      </c>
      <c r="I118" s="34">
        <v>9</v>
      </c>
      <c r="J118" s="34">
        <v>2.8076000000000003</v>
      </c>
      <c r="K118" s="34">
        <v>5.2985540000000002</v>
      </c>
      <c r="L118" s="34">
        <v>5.5068929999999998</v>
      </c>
      <c r="M118" s="31"/>
      <c r="N118" s="167">
        <f>D118/D332*100</f>
        <v>0.46376987068055631</v>
      </c>
    </row>
    <row r="119" spans="1:14">
      <c r="A119" s="215"/>
      <c r="B119" s="193" t="s">
        <v>25</v>
      </c>
      <c r="C119" s="34">
        <v>73.874933999999996</v>
      </c>
      <c r="D119" s="34">
        <v>209.53279699999999</v>
      </c>
      <c r="E119" s="34">
        <v>78.119786000000005</v>
      </c>
      <c r="F119" s="150"/>
      <c r="G119" s="34">
        <v>238</v>
      </c>
      <c r="H119" s="34">
        <v>6503.1616999999997</v>
      </c>
      <c r="I119" s="34">
        <v>152</v>
      </c>
      <c r="J119" s="34">
        <v>23.330451999999994</v>
      </c>
      <c r="K119" s="34">
        <v>129.65697499999999</v>
      </c>
      <c r="L119" s="34">
        <v>14.7888</v>
      </c>
      <c r="M119" s="31"/>
      <c r="N119" s="167"/>
    </row>
    <row r="120" spans="1:14">
      <c r="A120" s="215"/>
      <c r="B120" s="193" t="s">
        <v>26</v>
      </c>
      <c r="C120" s="34">
        <v>2.1850550000000002</v>
      </c>
      <c r="D120" s="34">
        <v>75.851596000000001</v>
      </c>
      <c r="E120" s="34">
        <v>117.133009</v>
      </c>
      <c r="F120" s="150">
        <f>(D120-E120)/E120*100</f>
        <v>-35.24319348784082</v>
      </c>
      <c r="G120" s="34">
        <v>3007</v>
      </c>
      <c r="H120" s="34">
        <v>326414.97199999995</v>
      </c>
      <c r="I120" s="34">
        <v>108</v>
      </c>
      <c r="J120" s="34">
        <v>1.6398999999999972</v>
      </c>
      <c r="K120" s="34">
        <v>66.959328999999997</v>
      </c>
      <c r="L120" s="34">
        <v>2.320716</v>
      </c>
      <c r="M120" s="31"/>
      <c r="N120" s="167">
        <f>D120/D334*100</f>
        <v>0.40677650285832601</v>
      </c>
    </row>
    <row r="121" spans="1:14">
      <c r="A121" s="215"/>
      <c r="B121" s="193" t="s">
        <v>27</v>
      </c>
      <c r="C121" s="31">
        <v>0</v>
      </c>
      <c r="D121" s="31">
        <v>19.188913999999997</v>
      </c>
      <c r="E121" s="31">
        <v>2.8541759999999998</v>
      </c>
      <c r="F121" s="150"/>
      <c r="G121" s="34">
        <v>8</v>
      </c>
      <c r="H121" s="34">
        <v>1004.876659</v>
      </c>
      <c r="I121" s="34">
        <v>0</v>
      </c>
      <c r="J121" s="34">
        <v>0</v>
      </c>
      <c r="K121" s="34">
        <v>0</v>
      </c>
      <c r="L121" s="34">
        <v>0</v>
      </c>
      <c r="M121" s="31"/>
      <c r="N121" s="167"/>
    </row>
    <row r="122" spans="1:14">
      <c r="A122" s="215"/>
      <c r="B122" s="14" t="s">
        <v>28</v>
      </c>
      <c r="C122" s="34">
        <v>0</v>
      </c>
      <c r="D122" s="34">
        <v>0</v>
      </c>
      <c r="E122" s="34">
        <v>0</v>
      </c>
      <c r="F122" s="150"/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1"/>
      <c r="N122" s="167"/>
    </row>
    <row r="123" spans="1:14">
      <c r="A123" s="215"/>
      <c r="B123" s="14" t="s">
        <v>29</v>
      </c>
      <c r="C123" s="34">
        <v>0</v>
      </c>
      <c r="D123" s="34">
        <v>0.45283000000000001</v>
      </c>
      <c r="E123" s="34">
        <v>0</v>
      </c>
      <c r="F123" s="150"/>
      <c r="G123" s="34">
        <v>1</v>
      </c>
      <c r="H123" s="34">
        <v>143</v>
      </c>
      <c r="I123" s="34">
        <v>0</v>
      </c>
      <c r="J123" s="34">
        <v>0</v>
      </c>
      <c r="K123" s="34">
        <v>0</v>
      </c>
      <c r="L123" s="34">
        <v>0</v>
      </c>
      <c r="M123" s="31"/>
      <c r="N123" s="167"/>
    </row>
    <row r="124" spans="1:14">
      <c r="A124" s="215"/>
      <c r="B124" s="14" t="s">
        <v>30</v>
      </c>
      <c r="C124" s="34">
        <v>0</v>
      </c>
      <c r="D124" s="34">
        <v>18.736083999999998</v>
      </c>
      <c r="E124" s="34">
        <v>2.8541759999999998</v>
      </c>
      <c r="F124" s="150"/>
      <c r="G124" s="31">
        <v>7</v>
      </c>
      <c r="H124" s="31">
        <v>861.87665900000002</v>
      </c>
      <c r="I124" s="31">
        <v>0</v>
      </c>
      <c r="J124" s="31">
        <v>0</v>
      </c>
      <c r="K124" s="31">
        <v>0</v>
      </c>
      <c r="L124" s="31">
        <v>0</v>
      </c>
      <c r="M124" s="31"/>
      <c r="N124" s="167"/>
    </row>
    <row r="125" spans="1:14" ht="14.25" thickBot="1">
      <c r="A125" s="216"/>
      <c r="B125" s="15" t="s">
        <v>31</v>
      </c>
      <c r="C125" s="16">
        <f t="shared" ref="C125:L125" si="24">C113+C115+C116+C117+C118+C119+C120+C121</f>
        <v>120.01802000000001</v>
      </c>
      <c r="D125" s="16">
        <f t="shared" si="24"/>
        <v>956.26959599999998</v>
      </c>
      <c r="E125" s="16">
        <f t="shared" si="24"/>
        <v>568.97217000000001</v>
      </c>
      <c r="F125" s="151">
        <f t="shared" ref="F125:F131" si="25">(D125-E125)/E125*100</f>
        <v>68.069660770930142</v>
      </c>
      <c r="G125" s="16">
        <f t="shared" si="24"/>
        <v>9531</v>
      </c>
      <c r="H125" s="16">
        <f t="shared" si="24"/>
        <v>889972.73780899995</v>
      </c>
      <c r="I125" s="16">
        <f t="shared" si="24"/>
        <v>1190</v>
      </c>
      <c r="J125" s="16">
        <f t="shared" si="24"/>
        <v>81.28811199999997</v>
      </c>
      <c r="K125" s="16">
        <f t="shared" si="24"/>
        <v>373.47645</v>
      </c>
      <c r="L125" s="16">
        <f t="shared" si="24"/>
        <v>162.98546300000001</v>
      </c>
      <c r="M125" s="16">
        <f t="shared" si="23"/>
        <v>129.14709270728025</v>
      </c>
      <c r="N125" s="168">
        <f>D125/D339*100</f>
        <v>0.65546514949216084</v>
      </c>
    </row>
    <row r="126" spans="1:14" ht="14.25" thickTop="1">
      <c r="A126" s="219" t="s">
        <v>38</v>
      </c>
      <c r="B126" s="193" t="s">
        <v>19</v>
      </c>
      <c r="C126" s="71">
        <v>270.34468199999998</v>
      </c>
      <c r="D126" s="76">
        <v>2794.1160580000001</v>
      </c>
      <c r="E126" s="76">
        <v>2430.6024259999999</v>
      </c>
      <c r="F126" s="150">
        <f t="shared" si="25"/>
        <v>14.955701027511449</v>
      </c>
      <c r="G126" s="78">
        <v>20502</v>
      </c>
      <c r="H126" s="78">
        <v>2139692.7000000002</v>
      </c>
      <c r="I126" s="78">
        <v>2548</v>
      </c>
      <c r="J126" s="78">
        <v>207.11</v>
      </c>
      <c r="K126" s="78">
        <v>1186.8699999999999</v>
      </c>
      <c r="L126" s="78">
        <v>1177.606657</v>
      </c>
      <c r="M126" s="31">
        <f t="shared" si="23"/>
        <v>0.78662454436174678</v>
      </c>
      <c r="N126" s="167">
        <f t="shared" ref="N126:N131" si="26">D126/D327*100</f>
        <v>3.1428144334841797</v>
      </c>
    </row>
    <row r="127" spans="1:14">
      <c r="A127" s="215"/>
      <c r="B127" s="193" t="s">
        <v>20</v>
      </c>
      <c r="C127" s="72">
        <v>83.185556000000005</v>
      </c>
      <c r="D127" s="78">
        <v>795.70167100000003</v>
      </c>
      <c r="E127" s="78">
        <v>481.14378799999997</v>
      </c>
      <c r="F127" s="150">
        <f t="shared" si="25"/>
        <v>65.377105731228951</v>
      </c>
      <c r="G127" s="78">
        <v>10165</v>
      </c>
      <c r="H127" s="78">
        <v>202920</v>
      </c>
      <c r="I127" s="78">
        <v>1038</v>
      </c>
      <c r="J127" s="78">
        <v>63.160938000000002</v>
      </c>
      <c r="K127" s="78">
        <v>406.230029</v>
      </c>
      <c r="L127" s="78">
        <v>401.28921700000001</v>
      </c>
      <c r="M127" s="31">
        <f t="shared" si="23"/>
        <v>1.2312346783043497</v>
      </c>
      <c r="N127" s="167">
        <f t="shared" si="26"/>
        <v>2.761900129825646</v>
      </c>
    </row>
    <row r="128" spans="1:14">
      <c r="A128" s="215"/>
      <c r="B128" s="193" t="s">
        <v>21</v>
      </c>
      <c r="C128" s="72">
        <v>0.60485199999999995</v>
      </c>
      <c r="D128" s="78">
        <v>7.553299</v>
      </c>
      <c r="E128" s="78">
        <v>25.902529000000001</v>
      </c>
      <c r="F128" s="150">
        <f t="shared" si="25"/>
        <v>-70.839530765509423</v>
      </c>
      <c r="G128" s="78">
        <v>18</v>
      </c>
      <c r="H128" s="78">
        <v>9407.0097310000001</v>
      </c>
      <c r="I128" s="78">
        <v>6</v>
      </c>
      <c r="J128" s="78">
        <v>0</v>
      </c>
      <c r="K128" s="78">
        <v>12.0403</v>
      </c>
      <c r="L128" s="78">
        <v>0.6</v>
      </c>
      <c r="M128" s="31">
        <f t="shared" si="23"/>
        <v>1906.7166666666669</v>
      </c>
      <c r="N128" s="167">
        <f t="shared" si="26"/>
        <v>0.22387647196210045</v>
      </c>
    </row>
    <row r="129" spans="1:14">
      <c r="A129" s="215"/>
      <c r="B129" s="193" t="s">
        <v>22</v>
      </c>
      <c r="C129" s="72">
        <v>1.7927109999999999</v>
      </c>
      <c r="D129" s="78">
        <v>15.007821</v>
      </c>
      <c r="E129" s="78">
        <v>8.5797109999999996</v>
      </c>
      <c r="F129" s="150">
        <f t="shared" si="25"/>
        <v>74.922220573630057</v>
      </c>
      <c r="G129" s="78">
        <v>1628</v>
      </c>
      <c r="H129" s="78">
        <v>347663.2</v>
      </c>
      <c r="I129" s="78">
        <v>16</v>
      </c>
      <c r="J129" s="78">
        <v>0.15</v>
      </c>
      <c r="K129" s="78">
        <v>3.8050000000000002</v>
      </c>
      <c r="L129" s="78">
        <v>4.8558000000000003</v>
      </c>
      <c r="M129" s="31"/>
      <c r="N129" s="167">
        <f t="shared" si="26"/>
        <v>0.58272904943916948</v>
      </c>
    </row>
    <row r="130" spans="1:14">
      <c r="A130" s="215"/>
      <c r="B130" s="193" t="s">
        <v>23</v>
      </c>
      <c r="C130" s="72">
        <v>5.5659999999999998E-3</v>
      </c>
      <c r="D130" s="78">
        <v>0.62339199999999995</v>
      </c>
      <c r="E130" s="78">
        <v>1.517916</v>
      </c>
      <c r="F130" s="150">
        <f t="shared" si="25"/>
        <v>-58.931060743809283</v>
      </c>
      <c r="G130" s="78">
        <v>112</v>
      </c>
      <c r="H130" s="78">
        <v>33.6</v>
      </c>
      <c r="I130" s="78"/>
      <c r="J130" s="78"/>
      <c r="K130" s="78"/>
      <c r="L130" s="78">
        <v>6.1350000000000002E-2</v>
      </c>
      <c r="M130" s="31"/>
      <c r="N130" s="167">
        <f t="shared" si="26"/>
        <v>0.18061671887805136</v>
      </c>
    </row>
    <row r="131" spans="1:14">
      <c r="A131" s="215"/>
      <c r="B131" s="193" t="s">
        <v>24</v>
      </c>
      <c r="C131" s="72">
        <v>19.153237000000001</v>
      </c>
      <c r="D131" s="78">
        <v>350.98347799999999</v>
      </c>
      <c r="E131" s="78">
        <v>226.79879099999999</v>
      </c>
      <c r="F131" s="150">
        <f t="shared" si="25"/>
        <v>54.755444882420036</v>
      </c>
      <c r="G131" s="78">
        <v>2249</v>
      </c>
      <c r="H131" s="78">
        <v>77219.582899999994</v>
      </c>
      <c r="I131" s="78">
        <v>83</v>
      </c>
      <c r="J131" s="78">
        <v>1.8442000000000001</v>
      </c>
      <c r="K131" s="78">
        <v>67.646226850000005</v>
      </c>
      <c r="L131" s="78">
        <v>45.47392275</v>
      </c>
      <c r="M131" s="31">
        <f>(K131-L131)/L131*100</f>
        <v>48.75828333943327</v>
      </c>
      <c r="N131" s="167">
        <f t="shared" si="26"/>
        <v>3.5512422957086476</v>
      </c>
    </row>
    <row r="132" spans="1:14">
      <c r="A132" s="215"/>
      <c r="B132" s="193" t="s">
        <v>25</v>
      </c>
      <c r="C132" s="74"/>
      <c r="D132" s="79"/>
      <c r="E132" s="79"/>
      <c r="F132" s="150"/>
      <c r="G132" s="79"/>
      <c r="H132" s="79"/>
      <c r="I132" s="79"/>
      <c r="J132" s="79"/>
      <c r="K132" s="79"/>
      <c r="L132" s="79"/>
      <c r="M132" s="31"/>
      <c r="N132" s="167"/>
    </row>
    <row r="133" spans="1:14">
      <c r="A133" s="215"/>
      <c r="B133" s="193" t="s">
        <v>26</v>
      </c>
      <c r="C133" s="72">
        <v>21.881426000000001</v>
      </c>
      <c r="D133" s="78">
        <v>236.16476599999999</v>
      </c>
      <c r="E133" s="78">
        <v>256.56967300000002</v>
      </c>
      <c r="F133" s="150">
        <f>(D133-E133)/E133*100</f>
        <v>-7.9529691726270526</v>
      </c>
      <c r="G133" s="78">
        <v>9382</v>
      </c>
      <c r="H133" s="78">
        <v>1359665.46</v>
      </c>
      <c r="I133" s="78">
        <v>473</v>
      </c>
      <c r="J133" s="78">
        <v>10.3398</v>
      </c>
      <c r="K133" s="78">
        <v>121.11</v>
      </c>
      <c r="L133" s="78">
        <v>73.989806200000004</v>
      </c>
      <c r="M133" s="31">
        <f>(K133-L133)/L133*100</f>
        <v>63.684710394605673</v>
      </c>
      <c r="N133" s="167">
        <f>D133/D334*100</f>
        <v>1.2665030490833034</v>
      </c>
    </row>
    <row r="134" spans="1:14">
      <c r="A134" s="215"/>
      <c r="B134" s="193" t="s">
        <v>27</v>
      </c>
      <c r="C134" s="75">
        <v>1.5624340000000001</v>
      </c>
      <c r="D134" s="78">
        <v>24.897269000000001</v>
      </c>
      <c r="E134" s="78">
        <v>28.179898999999999</v>
      </c>
      <c r="F134" s="150">
        <f>(D134-E134)/E134*100</f>
        <v>-11.648835221162424</v>
      </c>
      <c r="G134" s="78">
        <v>13</v>
      </c>
      <c r="H134" s="78">
        <v>1002.7224210000001</v>
      </c>
      <c r="I134" s="78">
        <v>6</v>
      </c>
      <c r="J134" s="78">
        <v>0</v>
      </c>
      <c r="K134" s="78">
        <v>8.7859820000000006</v>
      </c>
      <c r="L134" s="78"/>
      <c r="M134" s="31"/>
      <c r="N134" s="167">
        <f>D134/D335*100</f>
        <v>0.70839582851159366</v>
      </c>
    </row>
    <row r="135" spans="1:14">
      <c r="A135" s="215"/>
      <c r="B135" s="14" t="s">
        <v>28</v>
      </c>
      <c r="C135" s="75"/>
      <c r="D135" s="80"/>
      <c r="E135" s="80"/>
      <c r="F135" s="150"/>
      <c r="G135" s="80"/>
      <c r="H135" s="80"/>
      <c r="I135" s="81"/>
      <c r="J135" s="80"/>
      <c r="K135" s="80"/>
      <c r="L135" s="81"/>
      <c r="M135" s="31"/>
      <c r="N135" s="167"/>
    </row>
    <row r="136" spans="1:14">
      <c r="A136" s="215"/>
      <c r="B136" s="14" t="s">
        <v>29</v>
      </c>
      <c r="C136" s="75"/>
      <c r="D136" s="75"/>
      <c r="E136" s="75">
        <v>0.17641599999999999</v>
      </c>
      <c r="F136" s="150"/>
      <c r="G136" s="80"/>
      <c r="H136" s="80"/>
      <c r="I136" s="75">
        <v>5</v>
      </c>
      <c r="J136" s="75"/>
      <c r="K136" s="75">
        <v>8.7859820000000006</v>
      </c>
      <c r="L136" s="75">
        <v>0.439521</v>
      </c>
      <c r="M136" s="31"/>
      <c r="N136" s="167">
        <f>D136/D337*100</f>
        <v>0</v>
      </c>
    </row>
    <row r="137" spans="1:14">
      <c r="A137" s="215"/>
      <c r="B137" s="14" t="s">
        <v>30</v>
      </c>
      <c r="C137" s="75">
        <v>1.5624340000000001</v>
      </c>
      <c r="D137" s="81">
        <v>24.897269000000001</v>
      </c>
      <c r="E137" s="81">
        <v>28.003482999999999</v>
      </c>
      <c r="F137" s="150"/>
      <c r="G137" s="81">
        <v>13</v>
      </c>
      <c r="H137" s="81">
        <v>1002.7224210000001</v>
      </c>
      <c r="I137" s="75">
        <v>1</v>
      </c>
      <c r="J137" s="75">
        <v>0</v>
      </c>
      <c r="K137" s="75">
        <v>0</v>
      </c>
      <c r="L137" s="80"/>
      <c r="M137" s="31"/>
      <c r="N137" s="167"/>
    </row>
    <row r="138" spans="1:14" ht="14.25" thickBot="1">
      <c r="A138" s="216"/>
      <c r="B138" s="15" t="s">
        <v>31</v>
      </c>
      <c r="C138" s="16">
        <f t="shared" ref="C138:L138" si="27">C126+C128+C129+C130+C131+C132+C133+C134</f>
        <v>315.34490799999992</v>
      </c>
      <c r="D138" s="16">
        <f t="shared" si="27"/>
        <v>3429.3460830000004</v>
      </c>
      <c r="E138" s="16">
        <f t="shared" si="27"/>
        <v>2978.1509449999999</v>
      </c>
      <c r="F138" s="151">
        <f>(D138-E138)/E138*100</f>
        <v>15.150176949812074</v>
      </c>
      <c r="G138" s="16">
        <f t="shared" si="27"/>
        <v>33904</v>
      </c>
      <c r="H138" s="16">
        <f t="shared" si="27"/>
        <v>3934684.2750519998</v>
      </c>
      <c r="I138" s="16">
        <f t="shared" si="27"/>
        <v>3132</v>
      </c>
      <c r="J138" s="16">
        <f t="shared" si="27"/>
        <v>219.44400000000002</v>
      </c>
      <c r="K138" s="16">
        <f t="shared" si="27"/>
        <v>1400.2575088499998</v>
      </c>
      <c r="L138" s="16">
        <f t="shared" si="27"/>
        <v>1302.5875359499998</v>
      </c>
      <c r="M138" s="16">
        <f>(K138-L138)/L138*100</f>
        <v>7.4981504278533979</v>
      </c>
      <c r="N138" s="168">
        <f>D138/D339*100</f>
        <v>2.35060996643247</v>
      </c>
    </row>
    <row r="139" spans="1:14" ht="14.25" thickTop="1"/>
    <row r="142" spans="1:14" s="57" customFormat="1" ht="18.75">
      <c r="A142" s="220" t="str">
        <f>A1</f>
        <v>2022年1-11月丹东市财产保险业务统计表</v>
      </c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</row>
    <row r="143" spans="1:14" s="57" customFormat="1" ht="14.25" thickBot="1">
      <c r="B143" s="59" t="s">
        <v>0</v>
      </c>
      <c r="C143" s="58"/>
      <c r="D143" s="58"/>
      <c r="F143" s="148"/>
      <c r="G143" s="73" t="str">
        <f>G2</f>
        <v>（2022年1-11月）</v>
      </c>
      <c r="H143" s="58"/>
      <c r="I143" s="58"/>
      <c r="J143" s="58"/>
      <c r="K143" s="58"/>
      <c r="L143" s="59" t="s">
        <v>1</v>
      </c>
      <c r="N143" s="166"/>
    </row>
    <row r="144" spans="1:14" ht="13.5" customHeight="1">
      <c r="A144" s="217" t="s">
        <v>116</v>
      </c>
      <c r="B144" s="162" t="s">
        <v>3</v>
      </c>
      <c r="C144" s="221" t="s">
        <v>4</v>
      </c>
      <c r="D144" s="221"/>
      <c r="E144" s="221"/>
      <c r="F144" s="221"/>
      <c r="G144" s="221" t="s">
        <v>5</v>
      </c>
      <c r="H144" s="221"/>
      <c r="I144" s="221" t="s">
        <v>6</v>
      </c>
      <c r="J144" s="221"/>
      <c r="K144" s="221"/>
      <c r="L144" s="221"/>
      <c r="M144" s="221"/>
      <c r="N144" s="224" t="s">
        <v>7</v>
      </c>
    </row>
    <row r="145" spans="1:14">
      <c r="A145" s="215"/>
      <c r="B145" s="58" t="s">
        <v>8</v>
      </c>
      <c r="C145" s="223" t="s">
        <v>9</v>
      </c>
      <c r="D145" s="223" t="s">
        <v>10</v>
      </c>
      <c r="E145" s="223" t="s">
        <v>11</v>
      </c>
      <c r="F145" s="154" t="s">
        <v>12</v>
      </c>
      <c r="G145" s="223" t="s">
        <v>13</v>
      </c>
      <c r="H145" s="223" t="s">
        <v>14</v>
      </c>
      <c r="I145" s="193" t="s">
        <v>13</v>
      </c>
      <c r="J145" s="223" t="s">
        <v>15</v>
      </c>
      <c r="K145" s="223"/>
      <c r="L145" s="223"/>
      <c r="M145" s="193" t="s">
        <v>12</v>
      </c>
      <c r="N145" s="225"/>
    </row>
    <row r="146" spans="1:14">
      <c r="A146" s="218"/>
      <c r="B146" s="163" t="s">
        <v>16</v>
      </c>
      <c r="C146" s="223"/>
      <c r="D146" s="223"/>
      <c r="E146" s="223"/>
      <c r="F146" s="154" t="s">
        <v>17</v>
      </c>
      <c r="G146" s="223"/>
      <c r="H146" s="223"/>
      <c r="I146" s="33" t="s">
        <v>18</v>
      </c>
      <c r="J146" s="193" t="s">
        <v>9</v>
      </c>
      <c r="K146" s="193" t="s">
        <v>10</v>
      </c>
      <c r="L146" s="193" t="s">
        <v>11</v>
      </c>
      <c r="M146" s="193" t="s">
        <v>17</v>
      </c>
      <c r="N146" s="194" t="s">
        <v>17</v>
      </c>
    </row>
    <row r="147" spans="1:14" ht="12.75" customHeight="1">
      <c r="A147" s="214" t="s">
        <v>39</v>
      </c>
      <c r="B147" s="193" t="s">
        <v>19</v>
      </c>
      <c r="C147" s="23">
        <v>0</v>
      </c>
      <c r="D147" s="117">
        <v>0.1376</v>
      </c>
      <c r="E147" s="117">
        <v>21.2303</v>
      </c>
      <c r="F147" s="12">
        <f>(D147-E147)/E147*100</f>
        <v>-99.3518697333528</v>
      </c>
      <c r="G147" s="20">
        <v>1</v>
      </c>
      <c r="H147" s="20">
        <v>205.2</v>
      </c>
      <c r="I147" s="20">
        <v>16</v>
      </c>
      <c r="J147" s="23">
        <v>33.034799999999997</v>
      </c>
      <c r="K147" s="23">
        <v>71.518100000000004</v>
      </c>
      <c r="L147" s="23">
        <v>163.37610000000001</v>
      </c>
      <c r="M147" s="31">
        <f>(K147-L147)/L147*100</f>
        <v>-56.224870100339032</v>
      </c>
      <c r="N147" s="167">
        <f>D147/D327*100</f>
        <v>1.5477212008042619E-4</v>
      </c>
    </row>
    <row r="148" spans="1:14" ht="12.75" customHeight="1">
      <c r="A148" s="215"/>
      <c r="B148" s="193" t="s">
        <v>20</v>
      </c>
      <c r="C148" s="118">
        <v>0</v>
      </c>
      <c r="D148" s="118">
        <v>0</v>
      </c>
      <c r="E148" s="198">
        <v>1.6153</v>
      </c>
      <c r="F148" s="12">
        <f>(D148-E148)/E148*100</f>
        <v>-100</v>
      </c>
      <c r="G148" s="20">
        <v>0</v>
      </c>
      <c r="H148" s="20">
        <v>0</v>
      </c>
      <c r="I148" s="20"/>
      <c r="J148" s="118">
        <v>0</v>
      </c>
      <c r="K148" s="118">
        <v>0.38990000000000002</v>
      </c>
      <c r="L148" s="118">
        <v>15.121600000000001</v>
      </c>
      <c r="M148" s="31">
        <f>(K148-L148)/L148*100</f>
        <v>-97.421569146122096</v>
      </c>
      <c r="N148" s="167">
        <f>D148/D328*100</f>
        <v>0</v>
      </c>
    </row>
    <row r="149" spans="1:14" ht="12.75" customHeight="1">
      <c r="A149" s="215"/>
      <c r="B149" s="193" t="s">
        <v>21</v>
      </c>
      <c r="C149" s="23">
        <v>13.0802</v>
      </c>
      <c r="D149" s="23">
        <v>22.0533</v>
      </c>
      <c r="E149" s="23">
        <v>28.4344</v>
      </c>
      <c r="F149" s="12">
        <f>(D149-E149)/E149*100</f>
        <v>-22.441479334890133</v>
      </c>
      <c r="G149" s="30">
        <v>22</v>
      </c>
      <c r="H149" s="30">
        <v>50052.429499999998</v>
      </c>
      <c r="I149" s="20">
        <v>3</v>
      </c>
      <c r="J149" s="23">
        <v>0.43740000000000001</v>
      </c>
      <c r="K149" s="23">
        <v>0.63329999999999997</v>
      </c>
      <c r="L149" s="23">
        <v>0.73650000000000004</v>
      </c>
      <c r="M149" s="31">
        <f>(K149-L149)/L149*100</f>
        <v>-14.012219959266812</v>
      </c>
      <c r="N149" s="167">
        <f>D149/D329*100</f>
        <v>0.65365014666065646</v>
      </c>
    </row>
    <row r="150" spans="1:14" ht="12.75" customHeight="1">
      <c r="A150" s="215"/>
      <c r="B150" s="193" t="s">
        <v>22</v>
      </c>
      <c r="C150" s="23">
        <v>0.20030000000000001</v>
      </c>
      <c r="D150" s="23">
        <v>0.628</v>
      </c>
      <c r="E150" s="23">
        <v>7.2400000000000006E-2</v>
      </c>
      <c r="F150" s="12">
        <f>(D150-E150)/E150*100</f>
        <v>767.40331491712698</v>
      </c>
      <c r="G150" s="30">
        <v>16</v>
      </c>
      <c r="H150" s="30">
        <v>2729.82</v>
      </c>
      <c r="I150" s="20">
        <v>0</v>
      </c>
      <c r="J150" s="23">
        <v>0</v>
      </c>
      <c r="K150" s="23">
        <v>2.0999999999999999E-3</v>
      </c>
      <c r="L150" s="23">
        <v>0.29120000000000001</v>
      </c>
      <c r="M150" s="31">
        <f>(K150-L150)/L150*100</f>
        <v>-99.27884615384616</v>
      </c>
      <c r="N150" s="167">
        <f>D150/D330*100</f>
        <v>2.4384208943310188E-2</v>
      </c>
    </row>
    <row r="151" spans="1:14" ht="12.75" customHeight="1">
      <c r="A151" s="215"/>
      <c r="B151" s="193" t="s">
        <v>23</v>
      </c>
      <c r="C151" s="119">
        <v>14.305099999999999</v>
      </c>
      <c r="D151" s="119">
        <v>30.569900000000001</v>
      </c>
      <c r="E151" s="119">
        <v>0.11360000000000001</v>
      </c>
      <c r="F151" s="12"/>
      <c r="G151" s="30">
        <v>390</v>
      </c>
      <c r="H151" s="30">
        <v>333898.59889999998</v>
      </c>
      <c r="I151" s="20">
        <v>5</v>
      </c>
      <c r="J151" s="20">
        <v>0</v>
      </c>
      <c r="K151" s="20">
        <v>2.6200000000000001E-2</v>
      </c>
      <c r="L151" s="20">
        <v>3.0000000000000001E-3</v>
      </c>
      <c r="M151" s="31"/>
      <c r="N151" s="167"/>
    </row>
    <row r="152" spans="1:14" ht="12.75" customHeight="1">
      <c r="A152" s="215"/>
      <c r="B152" s="193" t="s">
        <v>24</v>
      </c>
      <c r="C152" s="23">
        <v>7.3602999999999996</v>
      </c>
      <c r="D152" s="23">
        <v>39.994500000000002</v>
      </c>
      <c r="E152" s="23">
        <v>15.3269</v>
      </c>
      <c r="F152" s="12">
        <f>(D152-E152)/E152*100</f>
        <v>160.94317833351818</v>
      </c>
      <c r="G152" s="30">
        <v>136</v>
      </c>
      <c r="H152" s="30">
        <v>318353.36839999998</v>
      </c>
      <c r="I152" s="20">
        <v>2</v>
      </c>
      <c r="J152" s="23">
        <v>6.4000000000000001E-2</v>
      </c>
      <c r="K152" s="23">
        <v>24.321400000000001</v>
      </c>
      <c r="L152" s="23">
        <v>1.9703999999999999</v>
      </c>
      <c r="M152" s="31">
        <f>(K152-L152)/L152*100</f>
        <v>1134.3382054405197</v>
      </c>
      <c r="N152" s="167">
        <f>D152/D332*100</f>
        <v>0.40466337847310152</v>
      </c>
    </row>
    <row r="153" spans="1:14" ht="12.75" customHeight="1">
      <c r="A153" s="215"/>
      <c r="B153" s="193" t="s">
        <v>25</v>
      </c>
      <c r="C153" s="20"/>
      <c r="D153" s="20"/>
      <c r="E153" s="20"/>
      <c r="F153" s="12"/>
      <c r="G153" s="30"/>
      <c r="H153" s="30"/>
      <c r="I153" s="20"/>
      <c r="J153" s="20"/>
      <c r="K153" s="20"/>
      <c r="L153" s="20"/>
      <c r="M153" s="31"/>
      <c r="N153" s="167"/>
    </row>
    <row r="154" spans="1:14" ht="12.75" customHeight="1">
      <c r="A154" s="215"/>
      <c r="B154" s="193" t="s">
        <v>26</v>
      </c>
      <c r="C154" s="120">
        <v>0</v>
      </c>
      <c r="D154" s="120">
        <v>18.889600000000002</v>
      </c>
      <c r="E154" s="120">
        <v>46.659300000000002</v>
      </c>
      <c r="F154" s="12">
        <f>(D154-E154)/E154*100</f>
        <v>-59.515895009140728</v>
      </c>
      <c r="G154" s="30">
        <v>63</v>
      </c>
      <c r="H154" s="30">
        <v>141145.70000000001</v>
      </c>
      <c r="I154" s="20">
        <v>30</v>
      </c>
      <c r="J154" s="23">
        <v>0.10290000000000001</v>
      </c>
      <c r="K154" s="23">
        <v>7.5231000000000003</v>
      </c>
      <c r="L154" s="23">
        <v>2.8494000000000002</v>
      </c>
      <c r="M154" s="31">
        <f>(K154-L154)/L154*100</f>
        <v>164.02400505369553</v>
      </c>
      <c r="N154" s="167">
        <f>D154/D334*100</f>
        <v>0.10130103825887375</v>
      </c>
    </row>
    <row r="155" spans="1:14" ht="12.75" customHeight="1">
      <c r="A155" s="215"/>
      <c r="B155" s="193" t="s">
        <v>27</v>
      </c>
      <c r="C155" s="20">
        <v>0</v>
      </c>
      <c r="D155" s="20">
        <v>7.2210999999999999</v>
      </c>
      <c r="E155" s="20">
        <v>3.9169999999999998</v>
      </c>
      <c r="F155" s="12">
        <f>(D155-E155)/E155*100</f>
        <v>84.352821036507535</v>
      </c>
      <c r="G155" s="121">
        <v>2</v>
      </c>
      <c r="H155" s="121">
        <v>255.14500000000001</v>
      </c>
      <c r="I155" s="20"/>
      <c r="J155" s="23">
        <v>0</v>
      </c>
      <c r="K155" s="23">
        <v>0</v>
      </c>
      <c r="L155" s="23">
        <v>0</v>
      </c>
      <c r="M155" s="31" t="e">
        <f>(K155-L155)/L155*100</f>
        <v>#DIV/0!</v>
      </c>
      <c r="N155" s="167">
        <f>D155/D335*100</f>
        <v>0.20546016983891158</v>
      </c>
    </row>
    <row r="156" spans="1:14" ht="12.75" customHeight="1">
      <c r="A156" s="215"/>
      <c r="B156" s="14" t="s">
        <v>28</v>
      </c>
      <c r="C156" s="20"/>
      <c r="D156" s="20"/>
      <c r="E156" s="20"/>
      <c r="F156" s="12"/>
      <c r="G156" s="30"/>
      <c r="H156" s="30"/>
      <c r="I156" s="30"/>
      <c r="J156" s="30"/>
      <c r="K156" s="30"/>
      <c r="L156" s="30"/>
      <c r="M156" s="31"/>
      <c r="N156" s="167"/>
    </row>
    <row r="157" spans="1:14" ht="12.75" customHeight="1">
      <c r="A157" s="215"/>
      <c r="B157" s="14" t="s">
        <v>29</v>
      </c>
      <c r="C157" s="30">
        <v>0</v>
      </c>
      <c r="D157" s="120">
        <v>0</v>
      </c>
      <c r="E157" s="30">
        <v>0</v>
      </c>
      <c r="F157" s="12"/>
      <c r="G157" s="31"/>
      <c r="H157" s="31"/>
      <c r="I157" s="31"/>
      <c r="J157" s="31">
        <v>0</v>
      </c>
      <c r="K157" s="31">
        <v>0</v>
      </c>
      <c r="L157" s="31">
        <v>0</v>
      </c>
      <c r="M157" s="31"/>
      <c r="N157" s="167"/>
    </row>
    <row r="158" spans="1:14" ht="12.75" customHeight="1">
      <c r="A158" s="215"/>
      <c r="B158" s="14" t="s">
        <v>30</v>
      </c>
      <c r="C158" s="34">
        <v>0</v>
      </c>
      <c r="D158" s="34">
        <v>7.2210999999999999</v>
      </c>
      <c r="E158" s="34">
        <v>3.9169999999999998</v>
      </c>
      <c r="F158" s="12"/>
      <c r="G158" s="121">
        <v>2</v>
      </c>
      <c r="H158" s="121">
        <v>255.14500000000001</v>
      </c>
      <c r="I158" s="121">
        <v>0</v>
      </c>
      <c r="J158" s="121">
        <v>0</v>
      </c>
      <c r="K158" s="121">
        <v>0</v>
      </c>
      <c r="L158" s="121">
        <v>0</v>
      </c>
      <c r="M158" s="31"/>
      <c r="N158" s="167"/>
    </row>
    <row r="159" spans="1:14" ht="12.75" customHeight="1" thickBot="1">
      <c r="A159" s="216"/>
      <c r="B159" s="15" t="s">
        <v>31</v>
      </c>
      <c r="C159" s="16">
        <f t="shared" ref="C159:L159" si="28">C147+C149+C150+C151+C152+C153+C154+C155</f>
        <v>34.945900000000002</v>
      </c>
      <c r="D159" s="16">
        <f t="shared" si="28"/>
        <v>119.494</v>
      </c>
      <c r="E159" s="16">
        <f t="shared" si="28"/>
        <v>115.7539</v>
      </c>
      <c r="F159" s="17">
        <f t="shared" ref="F159:F165" si="29">(D159-E159)/E159*100</f>
        <v>3.2310790392375535</v>
      </c>
      <c r="G159" s="16">
        <f t="shared" si="28"/>
        <v>630</v>
      </c>
      <c r="H159" s="16">
        <f t="shared" si="28"/>
        <v>846640.26179999998</v>
      </c>
      <c r="I159" s="16">
        <f t="shared" si="28"/>
        <v>56</v>
      </c>
      <c r="J159" s="16">
        <f t="shared" si="28"/>
        <v>33.639099999999992</v>
      </c>
      <c r="K159" s="16">
        <f t="shared" si="28"/>
        <v>104.02420000000001</v>
      </c>
      <c r="L159" s="16">
        <f t="shared" si="28"/>
        <v>169.22660000000002</v>
      </c>
      <c r="M159" s="16">
        <f>(K159-L159)/L159*100</f>
        <v>-38.529640139316164</v>
      </c>
      <c r="N159" s="168">
        <f>D159/D339*100</f>
        <v>8.1905932072963525E-2</v>
      </c>
    </row>
    <row r="160" spans="1:14" ht="14.25" thickTop="1">
      <c r="A160" s="219" t="s">
        <v>40</v>
      </c>
      <c r="B160" s="193" t="s">
        <v>19</v>
      </c>
      <c r="C160" s="29">
        <v>468.76833899999997</v>
      </c>
      <c r="D160" s="29">
        <v>4445.6701039999998</v>
      </c>
      <c r="E160" s="29">
        <v>4512.1736430000001</v>
      </c>
      <c r="F160" s="12">
        <f t="shared" si="29"/>
        <v>-1.473869231587998</v>
      </c>
      <c r="G160" s="29">
        <v>36902</v>
      </c>
      <c r="H160" s="29">
        <v>3810372.3485309999</v>
      </c>
      <c r="I160" s="30">
        <v>3626</v>
      </c>
      <c r="J160" s="30">
        <v>267.85000000000002</v>
      </c>
      <c r="K160" s="29">
        <v>2177.4299999999998</v>
      </c>
      <c r="L160" s="29">
        <v>2293.16</v>
      </c>
      <c r="M160" s="33">
        <f t="shared" ref="M160:M175" si="30">(K160-L160)/L160*100</f>
        <v>-5.0467477193043671</v>
      </c>
      <c r="N160" s="167">
        <f t="shared" ref="N160:N168" si="31">D160/D327*100</f>
        <v>5.0004781044640181</v>
      </c>
    </row>
    <row r="161" spans="1:14">
      <c r="A161" s="215"/>
      <c r="B161" s="193" t="s">
        <v>20</v>
      </c>
      <c r="C161" s="29">
        <v>111.56710900000002</v>
      </c>
      <c r="D161" s="29">
        <v>1370.7492320000001</v>
      </c>
      <c r="E161" s="29">
        <v>1125.788691</v>
      </c>
      <c r="F161" s="12">
        <f t="shared" si="29"/>
        <v>21.75901596439115</v>
      </c>
      <c r="G161" s="29">
        <v>16661</v>
      </c>
      <c r="H161" s="29">
        <v>333220</v>
      </c>
      <c r="I161" s="30">
        <v>1674</v>
      </c>
      <c r="J161" s="30">
        <v>86.29</v>
      </c>
      <c r="K161" s="29">
        <v>680.9</v>
      </c>
      <c r="L161" s="29">
        <v>544.99</v>
      </c>
      <c r="M161" s="33">
        <f t="shared" si="30"/>
        <v>24.938072258206567</v>
      </c>
      <c r="N161" s="167">
        <f t="shared" si="31"/>
        <v>4.7579044003530875</v>
      </c>
    </row>
    <row r="162" spans="1:14">
      <c r="A162" s="215"/>
      <c r="B162" s="193" t="s">
        <v>21</v>
      </c>
      <c r="C162" s="29">
        <v>5.8803570000000001</v>
      </c>
      <c r="D162" s="29">
        <v>242.67247200000003</v>
      </c>
      <c r="E162" s="29">
        <v>202.92418700000002</v>
      </c>
      <c r="F162" s="12">
        <f t="shared" si="29"/>
        <v>19.587751262002104</v>
      </c>
      <c r="G162" s="29">
        <v>118</v>
      </c>
      <c r="H162" s="29">
        <v>552687.404217</v>
      </c>
      <c r="I162" s="30">
        <v>12</v>
      </c>
      <c r="J162" s="30">
        <v>1.59</v>
      </c>
      <c r="K162" s="29">
        <v>9.5299999999999994</v>
      </c>
      <c r="L162" s="29">
        <v>6.99</v>
      </c>
      <c r="M162" s="33">
        <f t="shared" si="30"/>
        <v>36.337625178826883</v>
      </c>
      <c r="N162" s="167">
        <f t="shared" si="31"/>
        <v>7.1927057135804651</v>
      </c>
    </row>
    <row r="163" spans="1:14">
      <c r="A163" s="215"/>
      <c r="B163" s="193" t="s">
        <v>22</v>
      </c>
      <c r="C163" s="29">
        <v>13.917945000000001</v>
      </c>
      <c r="D163" s="29">
        <v>286.37368900000001</v>
      </c>
      <c r="E163" s="29">
        <v>174.233475</v>
      </c>
      <c r="F163" s="12">
        <f t="shared" si="29"/>
        <v>64.362037203241229</v>
      </c>
      <c r="G163" s="29">
        <v>13350</v>
      </c>
      <c r="H163" s="29">
        <v>726541.04853999999</v>
      </c>
      <c r="I163" s="30">
        <v>940</v>
      </c>
      <c r="J163" s="30">
        <v>14.55</v>
      </c>
      <c r="K163" s="29">
        <v>131.68</v>
      </c>
      <c r="L163" s="29">
        <v>77.5</v>
      </c>
      <c r="M163" s="33">
        <f t="shared" si="30"/>
        <v>69.90967741935485</v>
      </c>
      <c r="N163" s="167">
        <f t="shared" si="31"/>
        <v>11.11942017267919</v>
      </c>
    </row>
    <row r="164" spans="1:14">
      <c r="A164" s="215"/>
      <c r="B164" s="193" t="s">
        <v>23</v>
      </c>
      <c r="C164" s="29">
        <v>0.10754000000000001</v>
      </c>
      <c r="D164" s="29">
        <v>13.999912</v>
      </c>
      <c r="E164" s="29">
        <v>30.202829999999999</v>
      </c>
      <c r="F164" s="12">
        <f t="shared" si="29"/>
        <v>-53.647019170057895</v>
      </c>
      <c r="G164" s="29">
        <v>600</v>
      </c>
      <c r="H164" s="29">
        <v>41765.560000000005</v>
      </c>
      <c r="I164" s="30"/>
      <c r="J164" s="30"/>
      <c r="K164" s="29"/>
      <c r="L164" s="29"/>
      <c r="M164" s="33" t="e">
        <f t="shared" si="30"/>
        <v>#DIV/0!</v>
      </c>
      <c r="N164" s="167">
        <f t="shared" si="31"/>
        <v>4.056224927527877</v>
      </c>
    </row>
    <row r="165" spans="1:14">
      <c r="A165" s="215"/>
      <c r="B165" s="193" t="s">
        <v>24</v>
      </c>
      <c r="C165" s="29">
        <v>23.092594000000002</v>
      </c>
      <c r="D165" s="29">
        <v>457.33287300000006</v>
      </c>
      <c r="E165" s="29">
        <v>578.40217699999994</v>
      </c>
      <c r="F165" s="12">
        <f t="shared" si="29"/>
        <v>-20.931681935906663</v>
      </c>
      <c r="G165" s="29">
        <v>764</v>
      </c>
      <c r="H165" s="29">
        <v>864145.12439000001</v>
      </c>
      <c r="I165" s="30">
        <v>239</v>
      </c>
      <c r="J165" s="30">
        <v>8.7899999999999991</v>
      </c>
      <c r="K165" s="29">
        <v>117.22</v>
      </c>
      <c r="L165" s="29">
        <v>134.57</v>
      </c>
      <c r="M165" s="33">
        <f t="shared" si="30"/>
        <v>-12.892918183844834</v>
      </c>
      <c r="N165" s="167">
        <f t="shared" si="31"/>
        <v>4.6272828882718846</v>
      </c>
    </row>
    <row r="166" spans="1:14">
      <c r="A166" s="215"/>
      <c r="B166" s="193" t="s">
        <v>25</v>
      </c>
      <c r="C166" s="29">
        <v>0.56400000000000006</v>
      </c>
      <c r="D166" s="29">
        <v>115.56498500000002</v>
      </c>
      <c r="E166" s="29">
        <v>53.817874000000003</v>
      </c>
      <c r="F166" s="12"/>
      <c r="G166" s="29">
        <v>51</v>
      </c>
      <c r="H166" s="29">
        <v>5082.5320790000005</v>
      </c>
      <c r="I166" s="122">
        <v>28</v>
      </c>
      <c r="J166" s="30">
        <v>66.45</v>
      </c>
      <c r="K166" s="29">
        <v>185.24</v>
      </c>
      <c r="L166" s="29">
        <v>10.27</v>
      </c>
      <c r="M166" s="33"/>
      <c r="N166" s="167">
        <f t="shared" si="31"/>
        <v>0.61973761040320086</v>
      </c>
    </row>
    <row r="167" spans="1:14">
      <c r="A167" s="215"/>
      <c r="B167" s="193" t="s">
        <v>26</v>
      </c>
      <c r="C167" s="29">
        <v>31.641546000000002</v>
      </c>
      <c r="D167" s="29">
        <v>1083.873587</v>
      </c>
      <c r="E167" s="29">
        <v>418.70223800000002</v>
      </c>
      <c r="F167" s="12">
        <f>(D167-E167)/E167*100</f>
        <v>158.86500921927242</v>
      </c>
      <c r="G167" s="29">
        <v>12475</v>
      </c>
      <c r="H167" s="29">
        <v>11786839.6074</v>
      </c>
      <c r="I167" s="30">
        <v>229</v>
      </c>
      <c r="J167" s="30">
        <v>3.9</v>
      </c>
      <c r="K167" s="29">
        <v>112.05</v>
      </c>
      <c r="L167" s="29">
        <v>131.18</v>
      </c>
      <c r="M167" s="33">
        <f t="shared" si="30"/>
        <v>-14.583015703613361</v>
      </c>
      <c r="N167" s="167">
        <f t="shared" si="31"/>
        <v>5.8125910397504299</v>
      </c>
    </row>
    <row r="168" spans="1:14">
      <c r="A168" s="215"/>
      <c r="B168" s="193" t="s">
        <v>27</v>
      </c>
      <c r="C168" s="29">
        <v>1.7407120000000003</v>
      </c>
      <c r="D168" s="29">
        <v>13.676119000000002</v>
      </c>
      <c r="E168" s="29">
        <v>47.553847000000005</v>
      </c>
      <c r="F168" s="12">
        <f>(D168-E168)/E168*100</f>
        <v>-71.240772591962966</v>
      </c>
      <c r="G168" s="29">
        <v>50</v>
      </c>
      <c r="H168" s="29">
        <v>4961.1375390000003</v>
      </c>
      <c r="I168" s="30"/>
      <c r="J168" s="30"/>
      <c r="K168" s="29"/>
      <c r="L168" s="30">
        <v>1.79</v>
      </c>
      <c r="M168" s="33">
        <f t="shared" si="30"/>
        <v>-100</v>
      </c>
      <c r="N168" s="167">
        <f t="shared" si="31"/>
        <v>0.38912322672129812</v>
      </c>
    </row>
    <row r="169" spans="1:14">
      <c r="A169" s="215"/>
      <c r="B169" s="14" t="s">
        <v>28</v>
      </c>
      <c r="C169" s="29">
        <v>0</v>
      </c>
      <c r="D169" s="29">
        <v>0.60424500000000003</v>
      </c>
      <c r="E169" s="29">
        <v>0</v>
      </c>
      <c r="F169" s="12"/>
      <c r="G169" s="29">
        <v>1</v>
      </c>
      <c r="H169" s="29">
        <v>160</v>
      </c>
      <c r="I169" s="29">
        <v>1</v>
      </c>
      <c r="J169" s="29"/>
      <c r="K169" s="29">
        <v>11.45</v>
      </c>
      <c r="L169" s="29"/>
      <c r="M169" s="33"/>
      <c r="N169" s="167"/>
    </row>
    <row r="170" spans="1:14">
      <c r="A170" s="215"/>
      <c r="B170" s="14" t="s">
        <v>29</v>
      </c>
      <c r="C170" s="29">
        <v>0.67477100000000001</v>
      </c>
      <c r="D170" s="29">
        <v>3.1624460000000001</v>
      </c>
      <c r="E170" s="29">
        <v>18.601652000000001</v>
      </c>
      <c r="F170" s="12">
        <f>(D170-E170)/E170*100</f>
        <v>-82.999112121869615</v>
      </c>
      <c r="G170" s="29">
        <v>3</v>
      </c>
      <c r="H170" s="29">
        <v>888.517019</v>
      </c>
      <c r="I170" s="29">
        <v>1</v>
      </c>
      <c r="J170" s="29"/>
      <c r="K170" s="29"/>
      <c r="L170" s="29"/>
      <c r="M170" s="33"/>
      <c r="N170" s="167">
        <f>D170/D337*100</f>
        <v>1.5163894869532581</v>
      </c>
    </row>
    <row r="171" spans="1:14">
      <c r="A171" s="215"/>
      <c r="B171" s="14" t="s">
        <v>30</v>
      </c>
      <c r="C171" s="34">
        <v>0.63254700000000008</v>
      </c>
      <c r="D171" s="34">
        <v>7.1565100000000008</v>
      </c>
      <c r="E171" s="34">
        <v>16.924937</v>
      </c>
      <c r="F171" s="12"/>
      <c r="G171" s="41">
        <v>4</v>
      </c>
      <c r="H171" s="41">
        <v>395.07052000000004</v>
      </c>
      <c r="I171" s="41"/>
      <c r="J171" s="123"/>
      <c r="K171" s="33"/>
      <c r="L171" s="123"/>
      <c r="M171" s="33"/>
      <c r="N171" s="167"/>
    </row>
    <row r="172" spans="1:14" ht="14.25" thickBot="1">
      <c r="A172" s="216"/>
      <c r="B172" s="15" t="s">
        <v>31</v>
      </c>
      <c r="C172" s="16">
        <f t="shared" ref="C172:L172" si="32">C160+C162+C163+C164+C165+C166+C167+C168</f>
        <v>545.71303299999988</v>
      </c>
      <c r="D172" s="16">
        <f t="shared" si="32"/>
        <v>6659.1637410000003</v>
      </c>
      <c r="E172" s="16">
        <f t="shared" si="32"/>
        <v>6018.0102710000001</v>
      </c>
      <c r="F172" s="17">
        <f>(D172-E172)/E172*100</f>
        <v>10.653911195360275</v>
      </c>
      <c r="G172" s="16">
        <f t="shared" si="32"/>
        <v>64310</v>
      </c>
      <c r="H172" s="16">
        <f t="shared" si="32"/>
        <v>17792394.762695998</v>
      </c>
      <c r="I172" s="16">
        <f>I160+I162+I163+I164+I165+I166+I167+I168</f>
        <v>5074</v>
      </c>
      <c r="J172" s="16">
        <f t="shared" si="32"/>
        <v>363.13</v>
      </c>
      <c r="K172" s="16">
        <f t="shared" si="32"/>
        <v>2733.1499999999996</v>
      </c>
      <c r="L172" s="16">
        <f t="shared" si="32"/>
        <v>2655.4599999999996</v>
      </c>
      <c r="M172" s="16">
        <f t="shared" si="30"/>
        <v>2.9256701287159315</v>
      </c>
      <c r="N172" s="168">
        <f>D172/D339*100</f>
        <v>4.5644552281544488</v>
      </c>
    </row>
    <row r="173" spans="1:14" ht="14.25" thickTop="1">
      <c r="A173" s="219" t="s">
        <v>41</v>
      </c>
      <c r="B173" s="193" t="s">
        <v>19</v>
      </c>
      <c r="C173" s="71">
        <v>126.27</v>
      </c>
      <c r="D173" s="106">
        <v>1359.22</v>
      </c>
      <c r="E173" s="106">
        <v>1209.28</v>
      </c>
      <c r="F173" s="12">
        <f>(D173-E173)/E173*100</f>
        <v>12.399113522095798</v>
      </c>
      <c r="G173" s="72">
        <v>15202</v>
      </c>
      <c r="H173" s="72">
        <v>1005719.83</v>
      </c>
      <c r="I173" s="72">
        <v>1805</v>
      </c>
      <c r="J173" s="72">
        <v>25.69</v>
      </c>
      <c r="K173" s="107">
        <v>443.59</v>
      </c>
      <c r="L173" s="107">
        <v>526.07000000000005</v>
      </c>
      <c r="M173" s="31">
        <f t="shared" si="30"/>
        <v>-15.678521869713169</v>
      </c>
      <c r="N173" s="167">
        <f t="shared" ref="N173:N178" si="33">D173/D327*100</f>
        <v>1.5288471006956172</v>
      </c>
    </row>
    <row r="174" spans="1:14">
      <c r="A174" s="215"/>
      <c r="B174" s="193" t="s">
        <v>20</v>
      </c>
      <c r="C174" s="72">
        <v>52.54</v>
      </c>
      <c r="D174" s="107">
        <v>606.29</v>
      </c>
      <c r="E174" s="107">
        <v>405.6</v>
      </c>
      <c r="F174" s="12">
        <f>(D174-E174)/E174*100</f>
        <v>49.479783037475329</v>
      </c>
      <c r="G174" s="72">
        <v>8169</v>
      </c>
      <c r="H174" s="72">
        <v>163380</v>
      </c>
      <c r="I174" s="72">
        <v>904</v>
      </c>
      <c r="J174" s="72">
        <v>14.11</v>
      </c>
      <c r="K174" s="107">
        <v>272.26</v>
      </c>
      <c r="L174" s="107">
        <v>179.68</v>
      </c>
      <c r="M174" s="31">
        <f t="shared" si="30"/>
        <v>51.524933214603728</v>
      </c>
      <c r="N174" s="167">
        <f t="shared" si="33"/>
        <v>2.1044475470405173</v>
      </c>
    </row>
    <row r="175" spans="1:14">
      <c r="A175" s="215"/>
      <c r="B175" s="193" t="s">
        <v>21</v>
      </c>
      <c r="C175" s="72">
        <v>0</v>
      </c>
      <c r="D175" s="107">
        <v>65.569999999999993</v>
      </c>
      <c r="E175" s="107">
        <v>26.33</v>
      </c>
      <c r="F175" s="12">
        <f>(D175-E175)/E175*100</f>
        <v>149.03152297759209</v>
      </c>
      <c r="G175" s="72">
        <v>22</v>
      </c>
      <c r="H175" s="72">
        <v>86540.24</v>
      </c>
      <c r="I175" s="107"/>
      <c r="J175" s="72"/>
      <c r="K175" s="72"/>
      <c r="L175" s="107">
        <v>7.54</v>
      </c>
      <c r="M175" s="31">
        <f t="shared" si="30"/>
        <v>-100</v>
      </c>
      <c r="N175" s="167">
        <f t="shared" si="33"/>
        <v>1.9434660625185003</v>
      </c>
    </row>
    <row r="176" spans="1:14">
      <c r="A176" s="215"/>
      <c r="B176" s="193" t="s">
        <v>22</v>
      </c>
      <c r="C176" s="72">
        <v>1E-3</v>
      </c>
      <c r="D176" s="107">
        <v>0.01</v>
      </c>
      <c r="E176" s="107">
        <v>0.66</v>
      </c>
      <c r="F176" s="12">
        <f>(D176-E176)/E176*100</f>
        <v>-98.484848484848484</v>
      </c>
      <c r="G176" s="72">
        <v>2</v>
      </c>
      <c r="H176" s="72">
        <v>88</v>
      </c>
      <c r="I176" s="107">
        <v>1</v>
      </c>
      <c r="J176" s="72"/>
      <c r="K176" s="72">
        <v>0</v>
      </c>
      <c r="L176" s="107"/>
      <c r="M176" s="31"/>
      <c r="N176" s="167">
        <f t="shared" si="33"/>
        <v>3.882835818998438E-4</v>
      </c>
    </row>
    <row r="177" spans="1:14">
      <c r="A177" s="215"/>
      <c r="B177" s="193" t="s">
        <v>23</v>
      </c>
      <c r="C177" s="72"/>
      <c r="D177" s="72"/>
      <c r="E177" s="107">
        <v>0.08</v>
      </c>
      <c r="F177" s="12"/>
      <c r="G177" s="72"/>
      <c r="H177" s="72"/>
      <c r="I177" s="107"/>
      <c r="J177" s="72"/>
      <c r="K177" s="72"/>
      <c r="L177" s="107"/>
      <c r="M177" s="31"/>
      <c r="N177" s="167">
        <f t="shared" si="33"/>
        <v>0</v>
      </c>
    </row>
    <row r="178" spans="1:14">
      <c r="A178" s="215"/>
      <c r="B178" s="193" t="s">
        <v>24</v>
      </c>
      <c r="C178" s="72">
        <v>4.0199999999999996</v>
      </c>
      <c r="D178" s="107">
        <v>39.5</v>
      </c>
      <c r="E178" s="107">
        <v>29.24</v>
      </c>
      <c r="F178" s="12">
        <f>(D178-E178)/E178*100</f>
        <v>35.088919288645698</v>
      </c>
      <c r="G178" s="72">
        <v>71</v>
      </c>
      <c r="H178" s="72">
        <v>57963.58</v>
      </c>
      <c r="I178" s="107">
        <v>20</v>
      </c>
      <c r="J178" s="72">
        <v>3.04</v>
      </c>
      <c r="K178" s="107">
        <v>6.83</v>
      </c>
      <c r="L178" s="107">
        <v>5.31</v>
      </c>
      <c r="M178" s="31">
        <f>(K178-L178)/L178*100</f>
        <v>28.625235404896433</v>
      </c>
      <c r="N178" s="167">
        <f t="shared" si="33"/>
        <v>0.39966003949761864</v>
      </c>
    </row>
    <row r="179" spans="1:14">
      <c r="A179" s="215"/>
      <c r="B179" s="193" t="s">
        <v>25</v>
      </c>
      <c r="C179" s="74"/>
      <c r="D179" s="74"/>
      <c r="E179" s="132"/>
      <c r="F179" s="12"/>
      <c r="G179" s="72"/>
      <c r="H179" s="72"/>
      <c r="I179" s="107"/>
      <c r="J179" s="74"/>
      <c r="K179" s="74"/>
      <c r="L179" s="132"/>
      <c r="M179" s="31"/>
      <c r="N179" s="167"/>
    </row>
    <row r="180" spans="1:14">
      <c r="A180" s="215"/>
      <c r="B180" s="193" t="s">
        <v>26</v>
      </c>
      <c r="C180" s="72">
        <v>5.35</v>
      </c>
      <c r="D180" s="107">
        <v>81.25</v>
      </c>
      <c r="E180" s="107">
        <v>58.33</v>
      </c>
      <c r="F180" s="12">
        <f>(D180-E180)/E180*100</f>
        <v>39.293673924224244</v>
      </c>
      <c r="G180" s="72">
        <v>1314</v>
      </c>
      <c r="H180" s="72">
        <v>123781.19</v>
      </c>
      <c r="I180" s="107">
        <v>45</v>
      </c>
      <c r="J180" s="72">
        <v>1.01</v>
      </c>
      <c r="K180" s="72">
        <v>21.15</v>
      </c>
      <c r="L180" s="107">
        <v>67.209999999999994</v>
      </c>
      <c r="M180" s="31">
        <f>(K180-L180)/L180*100</f>
        <v>-68.531468531468533</v>
      </c>
      <c r="N180" s="167">
        <f>D180/D334*100</f>
        <v>0.43572703278700936</v>
      </c>
    </row>
    <row r="181" spans="1:14">
      <c r="A181" s="215"/>
      <c r="B181" s="193" t="s">
        <v>27</v>
      </c>
      <c r="C181" s="72"/>
      <c r="D181" s="72"/>
      <c r="E181" s="107"/>
      <c r="F181" s="12"/>
      <c r="G181" s="72"/>
      <c r="H181" s="72"/>
      <c r="I181" s="107"/>
      <c r="J181" s="72"/>
      <c r="K181" s="72"/>
      <c r="L181" s="107"/>
      <c r="M181" s="31"/>
      <c r="N181" s="167">
        <f>D181/D335*100</f>
        <v>0</v>
      </c>
    </row>
    <row r="182" spans="1:14">
      <c r="A182" s="215"/>
      <c r="B182" s="14" t="s">
        <v>28</v>
      </c>
      <c r="C182" s="75"/>
      <c r="D182" s="75"/>
      <c r="E182" s="124"/>
      <c r="F182" s="12"/>
      <c r="G182" s="75"/>
      <c r="H182" s="75"/>
      <c r="I182" s="124"/>
      <c r="J182" s="72"/>
      <c r="K182" s="72"/>
      <c r="L182" s="107"/>
      <c r="M182" s="31"/>
      <c r="N182" s="167"/>
    </row>
    <row r="183" spans="1:14">
      <c r="A183" s="215"/>
      <c r="B183" s="14" t="s">
        <v>29</v>
      </c>
      <c r="C183" s="75"/>
      <c r="D183" s="75"/>
      <c r="E183" s="124"/>
      <c r="F183" s="12"/>
      <c r="G183" s="72"/>
      <c r="H183" s="72"/>
      <c r="I183" s="107"/>
      <c r="J183" s="72"/>
      <c r="K183" s="72"/>
      <c r="L183" s="107"/>
      <c r="M183" s="31"/>
      <c r="N183" s="167">
        <f>D183/D337*100</f>
        <v>0</v>
      </c>
    </row>
    <row r="184" spans="1:14">
      <c r="A184" s="215"/>
      <c r="B184" s="14" t="s">
        <v>30</v>
      </c>
      <c r="C184" s="75"/>
      <c r="D184" s="75"/>
      <c r="E184" s="124"/>
      <c r="F184" s="12"/>
      <c r="G184" s="75"/>
      <c r="H184" s="75"/>
      <c r="I184" s="124"/>
      <c r="J184" s="72"/>
      <c r="K184" s="72"/>
      <c r="L184" s="107"/>
      <c r="M184" s="31"/>
      <c r="N184" s="167"/>
    </row>
    <row r="185" spans="1:14" ht="14.25" thickBot="1">
      <c r="A185" s="216"/>
      <c r="B185" s="15" t="s">
        <v>31</v>
      </c>
      <c r="C185" s="16">
        <f t="shared" ref="C185:L185" si="34">C173+C175+C176+C177+C178+C179+C180+C181</f>
        <v>135.64099999999999</v>
      </c>
      <c r="D185" s="16">
        <f>D173+D175+D176+D177+D178+D179+D180+D181</f>
        <v>1545.55</v>
      </c>
      <c r="E185" s="16">
        <f t="shared" si="34"/>
        <v>1323.9199999999998</v>
      </c>
      <c r="F185" s="17">
        <f>(D185-E185)/E185*100</f>
        <v>16.740437488670022</v>
      </c>
      <c r="G185" s="16">
        <f t="shared" si="34"/>
        <v>16611</v>
      </c>
      <c r="H185" s="16">
        <f t="shared" si="34"/>
        <v>1274092.8400000001</v>
      </c>
      <c r="I185" s="16">
        <f t="shared" si="34"/>
        <v>1871</v>
      </c>
      <c r="J185" s="16">
        <f t="shared" si="34"/>
        <v>29.740000000000002</v>
      </c>
      <c r="K185" s="16">
        <f>K173+K175+K176+K177+K178+K179+K180+K181</f>
        <v>471.56999999999994</v>
      </c>
      <c r="L185" s="16">
        <f t="shared" si="34"/>
        <v>606.13</v>
      </c>
      <c r="M185" s="16">
        <f>(K185-L185)/L185*100</f>
        <v>-22.1998581162457</v>
      </c>
      <c r="N185" s="168">
        <f>D185/D339*100</f>
        <v>1.0593813355931576</v>
      </c>
    </row>
    <row r="186" spans="1:14" ht="14.25" thickTop="1">
      <c r="A186" s="62"/>
      <c r="N186" s="170"/>
    </row>
    <row r="187" spans="1:14">
      <c r="A187" s="62"/>
      <c r="N187" s="170"/>
    </row>
    <row r="188" spans="1:14">
      <c r="A188" s="62"/>
      <c r="N188" s="170"/>
    </row>
    <row r="189" spans="1:14" s="57" customFormat="1" ht="18.75">
      <c r="A189" s="234" t="str">
        <f>A1</f>
        <v>2022年1-11月丹东市财产保险业务统计表</v>
      </c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</row>
    <row r="190" spans="1:14" s="57" customFormat="1" ht="14.25" thickBot="1">
      <c r="A190" s="63"/>
      <c r="B190" s="59" t="s">
        <v>0</v>
      </c>
      <c r="C190" s="58"/>
      <c r="D190" s="58"/>
      <c r="F190" s="148"/>
      <c r="G190" s="73" t="str">
        <f>G2</f>
        <v>（2022年1-11月）</v>
      </c>
      <c r="H190" s="58"/>
      <c r="I190" s="58"/>
      <c r="J190" s="58"/>
      <c r="K190" s="58"/>
      <c r="L190" s="59" t="s">
        <v>1</v>
      </c>
      <c r="N190" s="148"/>
    </row>
    <row r="191" spans="1:14" ht="13.5" customHeight="1">
      <c r="A191" s="217" t="s">
        <v>116</v>
      </c>
      <c r="B191" s="162" t="s">
        <v>3</v>
      </c>
      <c r="C191" s="221" t="s">
        <v>4</v>
      </c>
      <c r="D191" s="221"/>
      <c r="E191" s="221"/>
      <c r="F191" s="222"/>
      <c r="G191" s="221" t="s">
        <v>5</v>
      </c>
      <c r="H191" s="221"/>
      <c r="I191" s="221" t="s">
        <v>6</v>
      </c>
      <c r="J191" s="221"/>
      <c r="K191" s="221"/>
      <c r="L191" s="221"/>
      <c r="M191" s="221"/>
      <c r="N191" s="224" t="s">
        <v>7</v>
      </c>
    </row>
    <row r="192" spans="1:14">
      <c r="A192" s="215"/>
      <c r="B192" s="58" t="s">
        <v>8</v>
      </c>
      <c r="C192" s="223" t="s">
        <v>9</v>
      </c>
      <c r="D192" s="223" t="s">
        <v>10</v>
      </c>
      <c r="E192" s="223" t="s">
        <v>11</v>
      </c>
      <c r="F192" s="149" t="s">
        <v>12</v>
      </c>
      <c r="G192" s="223" t="s">
        <v>13</v>
      </c>
      <c r="H192" s="223" t="s">
        <v>14</v>
      </c>
      <c r="I192" s="193" t="s">
        <v>13</v>
      </c>
      <c r="J192" s="223" t="s">
        <v>15</v>
      </c>
      <c r="K192" s="223"/>
      <c r="L192" s="223"/>
      <c r="M192" s="193" t="s">
        <v>12</v>
      </c>
      <c r="N192" s="225"/>
    </row>
    <row r="193" spans="1:14">
      <c r="A193" s="218"/>
      <c r="B193" s="163" t="s">
        <v>16</v>
      </c>
      <c r="C193" s="223"/>
      <c r="D193" s="223"/>
      <c r="E193" s="223"/>
      <c r="F193" s="149" t="s">
        <v>17</v>
      </c>
      <c r="G193" s="223"/>
      <c r="H193" s="223"/>
      <c r="I193" s="33" t="s">
        <v>18</v>
      </c>
      <c r="J193" s="193" t="s">
        <v>9</v>
      </c>
      <c r="K193" s="193" t="s">
        <v>10</v>
      </c>
      <c r="L193" s="193" t="s">
        <v>11</v>
      </c>
      <c r="M193" s="193" t="s">
        <v>17</v>
      </c>
      <c r="N193" s="194" t="s">
        <v>17</v>
      </c>
    </row>
    <row r="194" spans="1:14" ht="15" customHeight="1">
      <c r="A194" s="214" t="s">
        <v>42</v>
      </c>
      <c r="B194" s="193" t="s">
        <v>19</v>
      </c>
      <c r="C194" s="193">
        <v>245.77633399999999</v>
      </c>
      <c r="D194" s="32">
        <v>2664.728963</v>
      </c>
      <c r="E194" s="32">
        <v>1944.77683</v>
      </c>
      <c r="F194" s="150">
        <f t="shared" ref="F194:F199" si="35">(D194-E194)/E194*100</f>
        <v>37.019781493386056</v>
      </c>
      <c r="G194" s="32">
        <v>21662</v>
      </c>
      <c r="H194" s="31">
        <v>1890721.691319</v>
      </c>
      <c r="I194" s="31">
        <v>2468</v>
      </c>
      <c r="J194" s="31">
        <v>65.2297030000001</v>
      </c>
      <c r="K194" s="31">
        <v>789.178359</v>
      </c>
      <c r="L194" s="31">
        <v>1325.682276</v>
      </c>
      <c r="M194" s="31">
        <f t="shared" ref="M194:M206" si="36">(K194-L194)/L194*100</f>
        <v>-40.470022622524674</v>
      </c>
      <c r="N194" s="167">
        <f t="shared" ref="N194:N199" si="37">D194/D327*100</f>
        <v>2.9972801674653025</v>
      </c>
    </row>
    <row r="195" spans="1:14" ht="15" customHeight="1">
      <c r="A195" s="215"/>
      <c r="B195" s="193" t="s">
        <v>20</v>
      </c>
      <c r="C195" s="193">
        <v>83.771632000000096</v>
      </c>
      <c r="D195" s="32">
        <v>1010.853965</v>
      </c>
      <c r="E195" s="32">
        <v>641.953936</v>
      </c>
      <c r="F195" s="150">
        <f t="shared" si="35"/>
        <v>57.465186879078502</v>
      </c>
      <c r="G195" s="32">
        <v>11298</v>
      </c>
      <c r="H195" s="31">
        <v>225960</v>
      </c>
      <c r="I195" s="31">
        <v>1168</v>
      </c>
      <c r="J195" s="31">
        <v>41.233418</v>
      </c>
      <c r="K195" s="31">
        <v>352.07402200000001</v>
      </c>
      <c r="L195" s="31">
        <v>451.61197399999998</v>
      </c>
      <c r="M195" s="31">
        <f t="shared" si="36"/>
        <v>-22.040591864377795</v>
      </c>
      <c r="N195" s="167">
        <f t="shared" si="37"/>
        <v>3.5086990500592634</v>
      </c>
    </row>
    <row r="196" spans="1:14" ht="15" customHeight="1">
      <c r="A196" s="215"/>
      <c r="B196" s="193" t="s">
        <v>21</v>
      </c>
      <c r="C196" s="193">
        <v>0.89623000000000297</v>
      </c>
      <c r="D196" s="32">
        <v>77.892224999999996</v>
      </c>
      <c r="E196" s="32">
        <v>91.999059000000003</v>
      </c>
      <c r="F196" s="150">
        <f t="shared" si="35"/>
        <v>-15.333672054189169</v>
      </c>
      <c r="G196" s="32">
        <v>868</v>
      </c>
      <c r="H196" s="31">
        <v>79560.440107000002</v>
      </c>
      <c r="I196" s="31">
        <v>6</v>
      </c>
      <c r="J196" s="31">
        <v>0</v>
      </c>
      <c r="K196" s="31">
        <v>450.9067</v>
      </c>
      <c r="L196" s="31">
        <v>49.932561999999997</v>
      </c>
      <c r="M196" s="31">
        <f t="shared" si="36"/>
        <v>803.03137259410016</v>
      </c>
      <c r="N196" s="167">
        <f t="shared" si="37"/>
        <v>2.3086914110348498</v>
      </c>
    </row>
    <row r="197" spans="1:14" ht="15" customHeight="1">
      <c r="A197" s="215"/>
      <c r="B197" s="193" t="s">
        <v>22</v>
      </c>
      <c r="C197" s="193">
        <v>3.3179910000000099</v>
      </c>
      <c r="D197" s="32">
        <v>76.317991000000006</v>
      </c>
      <c r="E197" s="32">
        <v>112.136064</v>
      </c>
      <c r="F197" s="150">
        <f t="shared" si="35"/>
        <v>-31.941617818866909</v>
      </c>
      <c r="G197" s="32">
        <v>930</v>
      </c>
      <c r="H197" s="31">
        <v>826627.98640000005</v>
      </c>
      <c r="I197" s="31">
        <v>280</v>
      </c>
      <c r="J197" s="31">
        <v>5.3304</v>
      </c>
      <c r="K197" s="31">
        <v>27.627400000000002</v>
      </c>
      <c r="L197" s="31">
        <v>7.9093</v>
      </c>
      <c r="M197" s="31">
        <f t="shared" si="36"/>
        <v>249.30271958327538</v>
      </c>
      <c r="N197" s="167">
        <f t="shared" si="37"/>
        <v>2.9633022908880045</v>
      </c>
    </row>
    <row r="198" spans="1:14" ht="15" customHeight="1">
      <c r="A198" s="215"/>
      <c r="B198" s="193" t="s">
        <v>23</v>
      </c>
      <c r="C198" s="193">
        <v>0</v>
      </c>
      <c r="D198" s="32">
        <v>2.377354</v>
      </c>
      <c r="E198" s="32">
        <v>2.2075429999999998</v>
      </c>
      <c r="F198" s="150">
        <f t="shared" si="35"/>
        <v>7.6923076923076996</v>
      </c>
      <c r="G198" s="32">
        <v>14</v>
      </c>
      <c r="H198" s="31">
        <v>560</v>
      </c>
      <c r="I198" s="31">
        <v>1</v>
      </c>
      <c r="J198" s="31">
        <v>0</v>
      </c>
      <c r="K198" s="31">
        <v>0</v>
      </c>
      <c r="L198" s="31">
        <v>0</v>
      </c>
      <c r="M198" s="31"/>
      <c r="N198" s="167">
        <f t="shared" si="37"/>
        <v>0.68879594074292094</v>
      </c>
    </row>
    <row r="199" spans="1:14" ht="15" customHeight="1">
      <c r="A199" s="215"/>
      <c r="B199" s="193" t="s">
        <v>24</v>
      </c>
      <c r="C199" s="193">
        <v>5.8327349999999898</v>
      </c>
      <c r="D199" s="32">
        <v>227.40812399999999</v>
      </c>
      <c r="E199" s="32">
        <v>241.815898</v>
      </c>
      <c r="F199" s="150">
        <f t="shared" si="35"/>
        <v>-5.958158301072503</v>
      </c>
      <c r="G199" s="32">
        <v>515</v>
      </c>
      <c r="H199" s="31">
        <v>373241.35586200003</v>
      </c>
      <c r="I199" s="31">
        <v>73</v>
      </c>
      <c r="J199" s="31">
        <v>1.9196500000000001</v>
      </c>
      <c r="K199" s="31">
        <v>19.685721999999998</v>
      </c>
      <c r="L199" s="31">
        <v>34.928209000000003</v>
      </c>
      <c r="M199" s="31">
        <f t="shared" si="36"/>
        <v>-43.639474901218108</v>
      </c>
      <c r="N199" s="167">
        <f t="shared" si="37"/>
        <v>2.3009098688587177</v>
      </c>
    </row>
    <row r="200" spans="1:14" ht="15" customHeight="1">
      <c r="A200" s="215"/>
      <c r="B200" s="193" t="s">
        <v>25</v>
      </c>
      <c r="C200" s="193">
        <v>0</v>
      </c>
      <c r="D200" s="32">
        <v>39.241988999999997</v>
      </c>
      <c r="E200" s="32">
        <v>0</v>
      </c>
      <c r="F200" s="150"/>
      <c r="G200" s="32">
        <v>16</v>
      </c>
      <c r="H200" s="31">
        <v>1015</v>
      </c>
      <c r="I200" s="31">
        <v>14</v>
      </c>
      <c r="J200" s="31">
        <v>1.3939999999999999</v>
      </c>
      <c r="K200" s="31">
        <v>8.4003180000000004</v>
      </c>
      <c r="L200" s="33">
        <v>0</v>
      </c>
      <c r="M200" s="31"/>
      <c r="N200" s="167"/>
    </row>
    <row r="201" spans="1:14" ht="15" customHeight="1">
      <c r="A201" s="215"/>
      <c r="B201" s="193" t="s">
        <v>26</v>
      </c>
      <c r="C201" s="193">
        <v>29</v>
      </c>
      <c r="D201" s="32">
        <v>383</v>
      </c>
      <c r="E201" s="32">
        <v>366.25456700000001</v>
      </c>
      <c r="F201" s="150">
        <f>(D201-E201)/E201*100</f>
        <v>4.572074865076015</v>
      </c>
      <c r="G201" s="32">
        <v>9322</v>
      </c>
      <c r="H201" s="31">
        <v>2545973</v>
      </c>
      <c r="I201" s="31">
        <v>518</v>
      </c>
      <c r="J201" s="31">
        <v>3.587405</v>
      </c>
      <c r="K201" s="31">
        <v>101.759125</v>
      </c>
      <c r="L201" s="31">
        <v>166.60028600000001</v>
      </c>
      <c r="M201" s="31">
        <f t="shared" si="36"/>
        <v>-38.920197892097264</v>
      </c>
      <c r="N201" s="167">
        <f>D201/D334*100</f>
        <v>2.0539501976298413</v>
      </c>
    </row>
    <row r="202" spans="1:14" ht="15" customHeight="1">
      <c r="A202" s="215"/>
      <c r="B202" s="193" t="s">
        <v>27</v>
      </c>
      <c r="C202" s="193">
        <v>114.90642699999999</v>
      </c>
      <c r="D202" s="32">
        <v>2439</v>
      </c>
      <c r="E202" s="32">
        <v>3746.3720429999998</v>
      </c>
      <c r="F202" s="150">
        <f>(D202-E202)/E202*100</f>
        <v>-34.89701577938024</v>
      </c>
      <c r="G202" s="32">
        <v>1013</v>
      </c>
      <c r="H202" s="31">
        <v>77225</v>
      </c>
      <c r="I202" s="31">
        <v>203</v>
      </c>
      <c r="J202" s="31">
        <v>110.990162</v>
      </c>
      <c r="K202" s="31">
        <v>1234.7330010000001</v>
      </c>
      <c r="L202" s="31">
        <v>546.80105000000003</v>
      </c>
      <c r="M202" s="31">
        <f t="shared" si="36"/>
        <v>125.81028346598822</v>
      </c>
      <c r="N202" s="167">
        <f>D202/D335*100</f>
        <v>69.396262929069721</v>
      </c>
    </row>
    <row r="203" spans="1:14" ht="15" customHeight="1">
      <c r="A203" s="215"/>
      <c r="B203" s="14" t="s">
        <v>28</v>
      </c>
      <c r="C203" s="193">
        <v>0</v>
      </c>
      <c r="D203" s="32">
        <v>0</v>
      </c>
      <c r="E203" s="32">
        <v>0</v>
      </c>
      <c r="F203" s="150"/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/>
      <c r="N203" s="167"/>
    </row>
    <row r="204" spans="1:14" ht="15" customHeight="1">
      <c r="A204" s="215"/>
      <c r="B204" s="14" t="s">
        <v>29</v>
      </c>
      <c r="C204" s="193">
        <v>3.0032000000000099</v>
      </c>
      <c r="D204" s="32">
        <v>107</v>
      </c>
      <c r="E204" s="32">
        <v>40.335039000000002</v>
      </c>
      <c r="F204" s="150"/>
      <c r="G204" s="32">
        <v>35</v>
      </c>
      <c r="H204" s="31">
        <v>52012.877856999999</v>
      </c>
      <c r="I204" s="31">
        <v>4</v>
      </c>
      <c r="J204" s="31">
        <v>19.2273</v>
      </c>
      <c r="K204" s="31">
        <v>19.2273</v>
      </c>
      <c r="L204" s="34">
        <v>0</v>
      </c>
      <c r="M204" s="31"/>
      <c r="N204" s="167">
        <f>D204/D337*100</f>
        <v>51.306385975918204</v>
      </c>
    </row>
    <row r="205" spans="1:14" ht="15" customHeight="1">
      <c r="A205" s="215"/>
      <c r="B205" s="14" t="s">
        <v>30</v>
      </c>
      <c r="C205" s="193">
        <v>111.043165</v>
      </c>
      <c r="D205" s="32">
        <v>2323</v>
      </c>
      <c r="E205" s="32">
        <v>3684.0370039999998</v>
      </c>
      <c r="F205" s="150">
        <f t="shared" ref="F205:F215" si="38">(D205-E205)/E205*100</f>
        <v>-36.944172996151586</v>
      </c>
      <c r="G205" s="32">
        <v>978</v>
      </c>
      <c r="H205" s="31">
        <v>15111</v>
      </c>
      <c r="I205" s="31">
        <v>199</v>
      </c>
      <c r="J205" s="31">
        <v>91.762861999999998</v>
      </c>
      <c r="K205" s="31">
        <v>1215.505701</v>
      </c>
      <c r="L205" s="31">
        <v>546.80105000000003</v>
      </c>
      <c r="M205" s="31">
        <f t="shared" si="36"/>
        <v>122.29395883566792</v>
      </c>
      <c r="N205" s="167">
        <f>D205/D338*100</f>
        <v>82.678971880584513</v>
      </c>
    </row>
    <row r="206" spans="1:14" ht="15" customHeight="1" thickBot="1">
      <c r="A206" s="216"/>
      <c r="B206" s="15" t="s">
        <v>31</v>
      </c>
      <c r="C206" s="16">
        <f>C194+C196+C197+C198+C199+C200+C201+C202</f>
        <v>399.72971699999999</v>
      </c>
      <c r="D206" s="16">
        <f t="shared" ref="D206:L206" si="39">D194+D196+D197+D198+D199+D200+D201+D202</f>
        <v>5909.9666460000008</v>
      </c>
      <c r="E206" s="16">
        <f t="shared" si="39"/>
        <v>6505.5620039999994</v>
      </c>
      <c r="F206" s="151">
        <f t="shared" si="38"/>
        <v>-9.1551714922368266</v>
      </c>
      <c r="G206" s="16">
        <f t="shared" si="39"/>
        <v>34340</v>
      </c>
      <c r="H206" s="16">
        <f>H194+H196+H197+H198+H199+H200+H201+H202</f>
        <v>5794924.4736879999</v>
      </c>
      <c r="I206" s="16">
        <f t="shared" si="39"/>
        <v>3563</v>
      </c>
      <c r="J206" s="16">
        <f t="shared" si="39"/>
        <v>188.45132000000012</v>
      </c>
      <c r="K206" s="16">
        <f t="shared" si="39"/>
        <v>2632.2906250000001</v>
      </c>
      <c r="L206" s="16">
        <f t="shared" si="39"/>
        <v>2131.8536830000003</v>
      </c>
      <c r="M206" s="16">
        <f t="shared" si="36"/>
        <v>23.474263078682391</v>
      </c>
      <c r="N206" s="168">
        <f>D206/D339*100</f>
        <v>4.0509257925984246</v>
      </c>
    </row>
    <row r="207" spans="1:14" ht="14.25" thickTop="1">
      <c r="A207" s="219" t="s">
        <v>43</v>
      </c>
      <c r="B207" s="193" t="s">
        <v>19</v>
      </c>
      <c r="C207" s="82">
        <v>39.56</v>
      </c>
      <c r="D207" s="82">
        <v>318.33</v>
      </c>
      <c r="E207" s="82">
        <v>226.5</v>
      </c>
      <c r="F207" s="157">
        <f t="shared" si="38"/>
        <v>40.543046357615886</v>
      </c>
      <c r="G207" s="83">
        <v>2609</v>
      </c>
      <c r="H207" s="83">
        <v>201407.2</v>
      </c>
      <c r="I207" s="83">
        <v>255</v>
      </c>
      <c r="J207" s="83">
        <v>3.51</v>
      </c>
      <c r="K207" s="83">
        <v>228.52</v>
      </c>
      <c r="L207" s="83">
        <v>445.49</v>
      </c>
      <c r="M207" s="31">
        <f t="shared" ref="M207:M221" si="40">(K207-L207)/L207*100</f>
        <v>-48.703674605490583</v>
      </c>
      <c r="N207" s="167">
        <f t="shared" ref="N207:N215" si="41">D207/D327*100</f>
        <v>0.35805675134594533</v>
      </c>
    </row>
    <row r="208" spans="1:14">
      <c r="A208" s="215"/>
      <c r="B208" s="193" t="s">
        <v>20</v>
      </c>
      <c r="C208" s="83">
        <v>20.91</v>
      </c>
      <c r="D208" s="83">
        <v>135.07</v>
      </c>
      <c r="E208" s="83">
        <v>59.69</v>
      </c>
      <c r="F208" s="157">
        <f t="shared" si="38"/>
        <v>126.28581001842853</v>
      </c>
      <c r="G208" s="83">
        <v>1328</v>
      </c>
      <c r="H208" s="83">
        <v>26560</v>
      </c>
      <c r="I208" s="83">
        <v>125</v>
      </c>
      <c r="J208" s="83">
        <v>1.95</v>
      </c>
      <c r="K208" s="83">
        <v>96.81</v>
      </c>
      <c r="L208" s="83">
        <v>69.41</v>
      </c>
      <c r="M208" s="31">
        <f t="shared" si="40"/>
        <v>39.475579887624271</v>
      </c>
      <c r="N208" s="167">
        <f t="shared" si="41"/>
        <v>0.46883130214709573</v>
      </c>
    </row>
    <row r="209" spans="1:14">
      <c r="A209" s="215"/>
      <c r="B209" s="193" t="s">
        <v>21</v>
      </c>
      <c r="C209" s="83">
        <v>0</v>
      </c>
      <c r="D209" s="83">
        <v>0.74</v>
      </c>
      <c r="E209" s="83">
        <v>4.05</v>
      </c>
      <c r="F209" s="157">
        <f t="shared" si="38"/>
        <v>-81.728395061728392</v>
      </c>
      <c r="G209" s="83">
        <v>1</v>
      </c>
      <c r="H209" s="83">
        <v>780</v>
      </c>
      <c r="I209" s="83">
        <v>0</v>
      </c>
      <c r="J209" s="83">
        <v>0</v>
      </c>
      <c r="K209" s="83">
        <v>0</v>
      </c>
      <c r="L209" s="83">
        <v>0.6</v>
      </c>
      <c r="M209" s="31"/>
      <c r="N209" s="167">
        <f t="shared" si="41"/>
        <v>2.1933275678872814E-2</v>
      </c>
    </row>
    <row r="210" spans="1:14">
      <c r="A210" s="215"/>
      <c r="B210" s="193" t="s">
        <v>22</v>
      </c>
      <c r="C210" s="83">
        <v>0.05</v>
      </c>
      <c r="D210" s="83">
        <v>0.8</v>
      </c>
      <c r="E210" s="83">
        <v>1.78</v>
      </c>
      <c r="F210" s="157">
        <f t="shared" si="38"/>
        <v>-55.056179775280903</v>
      </c>
      <c r="G210" s="83">
        <v>88</v>
      </c>
      <c r="H210" s="83">
        <v>1428.19</v>
      </c>
      <c r="I210" s="83">
        <v>6</v>
      </c>
      <c r="J210" s="83">
        <v>0.25</v>
      </c>
      <c r="K210" s="83">
        <v>1.08</v>
      </c>
      <c r="L210" s="83">
        <v>1.65</v>
      </c>
      <c r="M210" s="31">
        <f t="shared" si="40"/>
        <v>-34.54545454545454</v>
      </c>
      <c r="N210" s="167">
        <f t="shared" si="41"/>
        <v>3.10626865519875E-2</v>
      </c>
    </row>
    <row r="211" spans="1:14">
      <c r="A211" s="215"/>
      <c r="B211" s="193" t="s">
        <v>23</v>
      </c>
      <c r="C211" s="83">
        <v>0</v>
      </c>
      <c r="D211" s="83">
        <v>0</v>
      </c>
      <c r="E211" s="83">
        <v>0</v>
      </c>
      <c r="F211" s="157" t="e">
        <f t="shared" si="38"/>
        <v>#DIV/0!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18.32</v>
      </c>
      <c r="M211" s="31"/>
      <c r="N211" s="167">
        <f t="shared" si="41"/>
        <v>0</v>
      </c>
    </row>
    <row r="212" spans="1:14">
      <c r="A212" s="215"/>
      <c r="B212" s="193" t="s">
        <v>24</v>
      </c>
      <c r="C212" s="83">
        <v>0</v>
      </c>
      <c r="D212" s="83">
        <v>9.8800000000000008</v>
      </c>
      <c r="E212" s="83">
        <v>19.39</v>
      </c>
      <c r="F212" s="157">
        <f t="shared" si="38"/>
        <v>-49.045899948427021</v>
      </c>
      <c r="G212" s="83">
        <v>9</v>
      </c>
      <c r="H212" s="83">
        <v>8502.48</v>
      </c>
      <c r="I212" s="83">
        <v>6</v>
      </c>
      <c r="J212" s="83">
        <v>2.99</v>
      </c>
      <c r="K212" s="83">
        <v>4.17</v>
      </c>
      <c r="L212" s="83">
        <v>3.35</v>
      </c>
      <c r="M212" s="31">
        <f>(K212-L212)/L212*100</f>
        <v>24.477611940298502</v>
      </c>
      <c r="N212" s="167">
        <f t="shared" si="41"/>
        <v>9.9965599752822099E-2</v>
      </c>
    </row>
    <row r="213" spans="1:14">
      <c r="A213" s="215"/>
      <c r="B213" s="193" t="s">
        <v>25</v>
      </c>
      <c r="C213" s="84">
        <v>23.64</v>
      </c>
      <c r="D213" s="84">
        <v>1489.47</v>
      </c>
      <c r="E213" s="84">
        <v>1838.14</v>
      </c>
      <c r="F213" s="157">
        <f t="shared" si="38"/>
        <v>-18.96863133384835</v>
      </c>
      <c r="G213" s="84">
        <v>233</v>
      </c>
      <c r="H213" s="84">
        <v>26523.19</v>
      </c>
      <c r="I213" s="84">
        <v>166</v>
      </c>
      <c r="J213" s="84">
        <v>1.02</v>
      </c>
      <c r="K213" s="84">
        <v>391.23</v>
      </c>
      <c r="L213" s="84">
        <v>846.28</v>
      </c>
      <c r="M213" s="31">
        <f t="shared" si="40"/>
        <v>-53.770619653069907</v>
      </c>
      <c r="N213" s="167">
        <f t="shared" si="41"/>
        <v>7.9875455231293069</v>
      </c>
    </row>
    <row r="214" spans="1:14">
      <c r="A214" s="215"/>
      <c r="B214" s="193" t="s">
        <v>26</v>
      </c>
      <c r="C214" s="83">
        <v>0.01</v>
      </c>
      <c r="D214" s="83">
        <v>6.75</v>
      </c>
      <c r="E214" s="83">
        <v>27.22</v>
      </c>
      <c r="F214" s="157">
        <f t="shared" si="38"/>
        <v>-75.202057310800882</v>
      </c>
      <c r="G214" s="83">
        <v>69</v>
      </c>
      <c r="H214" s="83">
        <v>6190.19</v>
      </c>
      <c r="I214" s="83">
        <v>7</v>
      </c>
      <c r="J214" s="83">
        <v>10</v>
      </c>
      <c r="K214" s="83">
        <v>10.85</v>
      </c>
      <c r="L214" s="83">
        <v>8.8800000000000008</v>
      </c>
      <c r="M214" s="31">
        <f t="shared" si="40"/>
        <v>22.184684684684669</v>
      </c>
      <c r="N214" s="167">
        <f t="shared" si="41"/>
        <v>3.6198861185382319E-2</v>
      </c>
    </row>
    <row r="215" spans="1:14">
      <c r="A215" s="215"/>
      <c r="B215" s="193" t="s">
        <v>27</v>
      </c>
      <c r="C215" s="85">
        <v>0</v>
      </c>
      <c r="D215" s="85">
        <v>0.06</v>
      </c>
      <c r="E215" s="85">
        <v>1.62</v>
      </c>
      <c r="F215" s="157">
        <f t="shared" si="38"/>
        <v>-96.296296296296291</v>
      </c>
      <c r="G215" s="85">
        <v>2</v>
      </c>
      <c r="H215" s="85">
        <v>39</v>
      </c>
      <c r="I215" s="85">
        <v>0</v>
      </c>
      <c r="J215" s="85">
        <v>0</v>
      </c>
      <c r="K215" s="85">
        <v>0</v>
      </c>
      <c r="L215" s="85">
        <v>0</v>
      </c>
      <c r="M215" s="31" t="e">
        <f t="shared" si="40"/>
        <v>#DIV/0!</v>
      </c>
      <c r="N215" s="167">
        <f t="shared" si="41"/>
        <v>1.7071651397065123E-3</v>
      </c>
    </row>
    <row r="216" spans="1:14">
      <c r="A216" s="215"/>
      <c r="B216" s="14" t="s">
        <v>28</v>
      </c>
      <c r="C216" s="85"/>
      <c r="D216" s="85"/>
      <c r="E216" s="85"/>
      <c r="F216" s="157"/>
      <c r="G216" s="85"/>
      <c r="H216" s="85"/>
      <c r="I216" s="85"/>
      <c r="J216" s="85"/>
      <c r="K216" s="85"/>
      <c r="L216" s="85"/>
      <c r="M216" s="31"/>
      <c r="N216" s="167"/>
    </row>
    <row r="217" spans="1:14">
      <c r="A217" s="215"/>
      <c r="B217" s="14" t="s">
        <v>29</v>
      </c>
      <c r="C217" s="85">
        <v>0</v>
      </c>
      <c r="D217" s="85">
        <v>0</v>
      </c>
      <c r="E217" s="85">
        <v>1.55</v>
      </c>
      <c r="F217" s="157">
        <f>(D217-E217)/E217*100</f>
        <v>-100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31"/>
      <c r="N217" s="167">
        <f>D217/D337*100</f>
        <v>0</v>
      </c>
    </row>
    <row r="218" spans="1:14">
      <c r="A218" s="215"/>
      <c r="B218" s="14" t="s">
        <v>30</v>
      </c>
      <c r="C218" s="34"/>
      <c r="D218" s="34"/>
      <c r="E218" s="34"/>
      <c r="F218" s="150"/>
      <c r="G218" s="34"/>
      <c r="H218" s="34"/>
      <c r="I218" s="34"/>
      <c r="J218" s="34"/>
      <c r="K218" s="34"/>
      <c r="L218" s="34"/>
      <c r="M218" s="31"/>
      <c r="N218" s="167"/>
    </row>
    <row r="219" spans="1:14" ht="14.25" thickBot="1">
      <c r="A219" s="216"/>
      <c r="B219" s="15" t="s">
        <v>31</v>
      </c>
      <c r="C219" s="16">
        <f t="shared" ref="C219:L219" si="42">C207+C209+C210+C211+C212+C213+C214+C215</f>
        <v>63.26</v>
      </c>
      <c r="D219" s="16">
        <f t="shared" si="42"/>
        <v>1826.03</v>
      </c>
      <c r="E219" s="16">
        <f t="shared" si="42"/>
        <v>2118.6999999999998</v>
      </c>
      <c r="F219" s="151">
        <f>(D219-E219)/E219*100</f>
        <v>-13.813659319393961</v>
      </c>
      <c r="G219" s="16">
        <f t="shared" si="42"/>
        <v>3011</v>
      </c>
      <c r="H219" s="16">
        <f t="shared" si="42"/>
        <v>244870.25000000003</v>
      </c>
      <c r="I219" s="16">
        <f t="shared" si="42"/>
        <v>440</v>
      </c>
      <c r="J219" s="16">
        <f t="shared" si="42"/>
        <v>17.77</v>
      </c>
      <c r="K219" s="16">
        <f t="shared" si="42"/>
        <v>636.7700000000001</v>
      </c>
      <c r="L219" s="16">
        <f t="shared" si="42"/>
        <v>1324.5700000000002</v>
      </c>
      <c r="M219" s="16">
        <f t="shared" si="40"/>
        <v>-51.926285511524497</v>
      </c>
      <c r="N219" s="168">
        <f>D219/D339*100</f>
        <v>1.251633463966338</v>
      </c>
    </row>
    <row r="220" spans="1:14" ht="14.25" thickTop="1">
      <c r="A220" s="219" t="s">
        <v>44</v>
      </c>
      <c r="B220" s="193" t="s">
        <v>19</v>
      </c>
      <c r="C220" s="71">
        <v>2.82</v>
      </c>
      <c r="D220" s="71">
        <v>28.23</v>
      </c>
      <c r="E220" s="71">
        <v>25.33</v>
      </c>
      <c r="F220" s="150">
        <f>(D220-E220)/E220*100</f>
        <v>11.448874851954214</v>
      </c>
      <c r="G220" s="72">
        <v>173</v>
      </c>
      <c r="H220" s="72">
        <v>16234.96</v>
      </c>
      <c r="I220" s="72">
        <v>13</v>
      </c>
      <c r="J220" s="72"/>
      <c r="K220" s="72">
        <v>9.67</v>
      </c>
      <c r="L220" s="72">
        <v>1.03</v>
      </c>
      <c r="M220" s="31">
        <f t="shared" si="40"/>
        <v>838.8349514563107</v>
      </c>
      <c r="N220" s="167">
        <f>D220/D327*100</f>
        <v>3.175303015894209E-2</v>
      </c>
    </row>
    <row r="221" spans="1:14">
      <c r="A221" s="215"/>
      <c r="B221" s="193" t="s">
        <v>20</v>
      </c>
      <c r="C221" s="72">
        <v>0.87</v>
      </c>
      <c r="D221" s="72">
        <v>7.1</v>
      </c>
      <c r="E221" s="72">
        <v>6.21</v>
      </c>
      <c r="F221" s="150">
        <f>(D221-E221)/E221*100</f>
        <v>14.331723027375196</v>
      </c>
      <c r="G221" s="72">
        <v>90</v>
      </c>
      <c r="H221" s="72">
        <v>1800</v>
      </c>
      <c r="I221" s="72">
        <v>6</v>
      </c>
      <c r="J221" s="72"/>
      <c r="K221" s="72">
        <v>0.76</v>
      </c>
      <c r="L221" s="72">
        <v>0.73</v>
      </c>
      <c r="M221" s="31">
        <f t="shared" si="40"/>
        <v>4.1095890410958944</v>
      </c>
      <c r="N221" s="167">
        <f>D221/D328*100</f>
        <v>2.464427515543333E-2</v>
      </c>
    </row>
    <row r="222" spans="1:14">
      <c r="A222" s="215"/>
      <c r="B222" s="193" t="s">
        <v>21</v>
      </c>
      <c r="C222" s="72"/>
      <c r="D222" s="72">
        <v>23.81</v>
      </c>
      <c r="E222" s="72">
        <v>35.35</v>
      </c>
      <c r="F222" s="150"/>
      <c r="G222" s="72">
        <v>9</v>
      </c>
      <c r="H222" s="72">
        <v>30666.400000000001</v>
      </c>
      <c r="I222" s="72">
        <v>1</v>
      </c>
      <c r="J222" s="72"/>
      <c r="K222" s="72">
        <v>3.39</v>
      </c>
      <c r="L222" s="72"/>
      <c r="M222" s="31"/>
      <c r="N222" s="167">
        <f>D222/D329*100</f>
        <v>0.70571796474859683</v>
      </c>
    </row>
    <row r="223" spans="1:14">
      <c r="A223" s="215"/>
      <c r="B223" s="193" t="s">
        <v>22</v>
      </c>
      <c r="C223" s="72">
        <v>0.55000000000000004</v>
      </c>
      <c r="D223" s="72">
        <v>13.9</v>
      </c>
      <c r="E223" s="72">
        <v>7.13</v>
      </c>
      <c r="F223" s="150">
        <f>(D223-E223)/E223*100</f>
        <v>94.950911640953734</v>
      </c>
      <c r="G223" s="72">
        <v>1184</v>
      </c>
      <c r="H223" s="72">
        <v>8044.8</v>
      </c>
      <c r="I223" s="72">
        <v>15</v>
      </c>
      <c r="J223" s="72"/>
      <c r="K223" s="72">
        <v>1.73</v>
      </c>
      <c r="L223" s="72">
        <v>2.5</v>
      </c>
      <c r="M223" s="31"/>
      <c r="N223" s="167">
        <f>D223/D330*100</f>
        <v>0.53971417884078277</v>
      </c>
    </row>
    <row r="224" spans="1:14">
      <c r="A224" s="215"/>
      <c r="B224" s="193" t="s">
        <v>23</v>
      </c>
      <c r="C224" s="72"/>
      <c r="D224" s="72"/>
      <c r="E224" s="72"/>
      <c r="F224" s="150"/>
      <c r="G224" s="72"/>
      <c r="H224" s="72"/>
      <c r="I224" s="72"/>
      <c r="J224" s="72"/>
      <c r="K224" s="72"/>
      <c r="L224" s="72"/>
      <c r="M224" s="31"/>
      <c r="N224" s="167"/>
    </row>
    <row r="225" spans="1:14">
      <c r="A225" s="215"/>
      <c r="B225" s="193" t="s">
        <v>24</v>
      </c>
      <c r="C225" s="72">
        <v>39.97</v>
      </c>
      <c r="D225" s="72">
        <v>640.04999999999995</v>
      </c>
      <c r="E225" s="72">
        <v>481.36</v>
      </c>
      <c r="F225" s="150">
        <f>(D225-E225)/E225*100</f>
        <v>32.967010137942481</v>
      </c>
      <c r="G225" s="72">
        <v>1773</v>
      </c>
      <c r="H225" s="72">
        <v>116800</v>
      </c>
      <c r="I225" s="72">
        <v>143</v>
      </c>
      <c r="J225" s="72">
        <v>105.05</v>
      </c>
      <c r="K225" s="72">
        <v>181.35</v>
      </c>
      <c r="L225" s="72">
        <v>193.59</v>
      </c>
      <c r="M225" s="31">
        <f>(K225-L225)/L225*100</f>
        <v>-6.3226406322640676</v>
      </c>
      <c r="N225" s="167">
        <f>D225/D332*100</f>
        <v>6.4760103362139443</v>
      </c>
    </row>
    <row r="226" spans="1:14">
      <c r="A226" s="215"/>
      <c r="B226" s="193" t="s">
        <v>25</v>
      </c>
      <c r="C226" s="74"/>
      <c r="D226" s="74">
        <v>1423.99</v>
      </c>
      <c r="E226" s="74">
        <v>1223.33</v>
      </c>
      <c r="F226" s="150">
        <f>(D226-E226)/E226*100</f>
        <v>16.40276948983513</v>
      </c>
      <c r="G226" s="74">
        <v>224</v>
      </c>
      <c r="H226" s="74">
        <v>29851.07</v>
      </c>
      <c r="I226" s="79">
        <v>1792</v>
      </c>
      <c r="J226" s="72">
        <v>9.16</v>
      </c>
      <c r="K226" s="72">
        <v>203.61</v>
      </c>
      <c r="L226" s="79">
        <v>366.75</v>
      </c>
      <c r="M226" s="31">
        <f>(K226-L226)/L226*100</f>
        <v>-44.482617586912063</v>
      </c>
      <c r="N226" s="167">
        <f>D226/D333*100</f>
        <v>7.6363974766063771</v>
      </c>
    </row>
    <row r="227" spans="1:14">
      <c r="A227" s="215"/>
      <c r="B227" s="193" t="s">
        <v>26</v>
      </c>
      <c r="C227" s="72">
        <v>3.3</v>
      </c>
      <c r="D227" s="72">
        <v>41.96</v>
      </c>
      <c r="E227" s="72">
        <v>16.66</v>
      </c>
      <c r="F227" s="150">
        <f>(D227-E227)/E227*100</f>
        <v>151.86074429771909</v>
      </c>
      <c r="G227" s="72">
        <v>2056</v>
      </c>
      <c r="H227" s="72">
        <v>222843.54</v>
      </c>
      <c r="I227" s="72">
        <v>2</v>
      </c>
      <c r="J227" s="72"/>
      <c r="K227" s="72">
        <v>0.57999999999999996</v>
      </c>
      <c r="L227" s="72">
        <v>0.03</v>
      </c>
      <c r="M227" s="31"/>
      <c r="N227" s="167">
        <f>D227/D334*100</f>
        <v>0.22502284671683587</v>
      </c>
    </row>
    <row r="228" spans="1:14">
      <c r="A228" s="215"/>
      <c r="B228" s="193" t="s">
        <v>27</v>
      </c>
      <c r="C228" s="72">
        <v>0.08</v>
      </c>
      <c r="D228" s="72">
        <v>0.19</v>
      </c>
      <c r="E228" s="72">
        <v>0.69</v>
      </c>
      <c r="F228" s="150"/>
      <c r="G228" s="72">
        <v>10</v>
      </c>
      <c r="H228" s="72">
        <v>1023</v>
      </c>
      <c r="I228" s="72"/>
      <c r="J228" s="72"/>
      <c r="K228" s="72"/>
      <c r="L228" s="72"/>
      <c r="M228" s="31"/>
      <c r="N228" s="167"/>
    </row>
    <row r="229" spans="1:14">
      <c r="A229" s="215"/>
      <c r="B229" s="14" t="s">
        <v>28</v>
      </c>
      <c r="C229" s="75"/>
      <c r="D229" s="75"/>
      <c r="E229" s="75"/>
      <c r="F229" s="150"/>
      <c r="G229" s="75"/>
      <c r="H229" s="75"/>
      <c r="I229" s="75"/>
      <c r="J229" s="75"/>
      <c r="K229" s="75"/>
      <c r="L229" s="75"/>
      <c r="M229" s="31"/>
      <c r="N229" s="167"/>
    </row>
    <row r="230" spans="1:14">
      <c r="A230" s="215"/>
      <c r="B230" s="14" t="s">
        <v>29</v>
      </c>
      <c r="C230" s="75"/>
      <c r="D230" s="75"/>
      <c r="E230" s="75"/>
      <c r="F230" s="150"/>
      <c r="G230" s="75"/>
      <c r="H230" s="75"/>
      <c r="I230" s="75"/>
      <c r="J230" s="75"/>
      <c r="K230" s="75"/>
      <c r="L230" s="75"/>
      <c r="M230" s="31"/>
      <c r="N230" s="167"/>
    </row>
    <row r="231" spans="1:14">
      <c r="A231" s="215"/>
      <c r="B231" s="14" t="s">
        <v>30</v>
      </c>
      <c r="C231" s="75"/>
      <c r="D231" s="75"/>
      <c r="E231" s="75"/>
      <c r="F231" s="150"/>
      <c r="G231" s="75"/>
      <c r="H231" s="75"/>
      <c r="I231" s="75"/>
      <c r="J231" s="75"/>
      <c r="K231" s="75"/>
      <c r="L231" s="75"/>
      <c r="M231" s="31"/>
      <c r="N231" s="167"/>
    </row>
    <row r="232" spans="1:14" ht="14.25" thickBot="1">
      <c r="A232" s="216"/>
      <c r="B232" s="15" t="s">
        <v>31</v>
      </c>
      <c r="C232" s="16">
        <f t="shared" ref="C232:L232" si="43">C220+C222+C223+C224+C225+C226+C227+C228</f>
        <v>46.719999999999992</v>
      </c>
      <c r="D232" s="16">
        <f>D220+D222+D223+D224+D225+D226+D227+D228</f>
        <v>2172.13</v>
      </c>
      <c r="E232" s="16">
        <f t="shared" si="43"/>
        <v>1789.8500000000001</v>
      </c>
      <c r="F232" s="17">
        <f>(D232-E232)/E232*100</f>
        <v>21.358214375506325</v>
      </c>
      <c r="G232" s="16">
        <f t="shared" si="43"/>
        <v>5429</v>
      </c>
      <c r="H232" s="16">
        <f t="shared" si="43"/>
        <v>425463.77</v>
      </c>
      <c r="I232" s="16">
        <f t="shared" si="43"/>
        <v>1966</v>
      </c>
      <c r="J232" s="16">
        <f t="shared" si="43"/>
        <v>114.21</v>
      </c>
      <c r="K232" s="16">
        <f t="shared" si="43"/>
        <v>400.33</v>
      </c>
      <c r="L232" s="16">
        <f t="shared" si="43"/>
        <v>563.9</v>
      </c>
      <c r="M232" s="16">
        <f t="shared" ref="M232" si="44">(K232-L232)/L232*100</f>
        <v>-29.00691611987941</v>
      </c>
      <c r="N232" s="168">
        <f>D232/D339*100</f>
        <v>1.4888641457616807</v>
      </c>
    </row>
    <row r="233" spans="1:14" ht="14.25" thickTop="1"/>
    <row r="236" spans="1:14" s="57" customFormat="1" ht="18.75">
      <c r="A236" s="220" t="str">
        <f>A1</f>
        <v>2022年1-11月丹东市财产保险业务统计表</v>
      </c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</row>
    <row r="237" spans="1:14" s="57" customFormat="1" ht="14.25" thickBot="1">
      <c r="B237" s="59" t="s">
        <v>0</v>
      </c>
      <c r="C237" s="58"/>
      <c r="D237" s="58"/>
      <c r="F237" s="148"/>
      <c r="G237" s="73" t="str">
        <f>G2</f>
        <v>（2022年1-11月）</v>
      </c>
      <c r="H237" s="58"/>
      <c r="I237" s="58"/>
      <c r="J237" s="58"/>
      <c r="K237" s="58"/>
      <c r="L237" s="59" t="s">
        <v>1</v>
      </c>
      <c r="N237" s="166"/>
    </row>
    <row r="238" spans="1:14" ht="13.5" customHeight="1">
      <c r="A238" s="217" t="s">
        <v>117</v>
      </c>
      <c r="B238" s="162" t="s">
        <v>3</v>
      </c>
      <c r="C238" s="221" t="s">
        <v>4</v>
      </c>
      <c r="D238" s="221"/>
      <c r="E238" s="221"/>
      <c r="F238" s="222"/>
      <c r="G238" s="221" t="s">
        <v>5</v>
      </c>
      <c r="H238" s="221"/>
      <c r="I238" s="221" t="s">
        <v>6</v>
      </c>
      <c r="J238" s="221"/>
      <c r="K238" s="221"/>
      <c r="L238" s="221"/>
      <c r="M238" s="221"/>
      <c r="N238" s="224" t="s">
        <v>7</v>
      </c>
    </row>
    <row r="239" spans="1:14">
      <c r="A239" s="215"/>
      <c r="B239" s="58" t="s">
        <v>8</v>
      </c>
      <c r="C239" s="223" t="s">
        <v>9</v>
      </c>
      <c r="D239" s="223" t="s">
        <v>10</v>
      </c>
      <c r="E239" s="223" t="s">
        <v>11</v>
      </c>
      <c r="F239" s="149" t="s">
        <v>12</v>
      </c>
      <c r="G239" s="223" t="s">
        <v>13</v>
      </c>
      <c r="H239" s="223" t="s">
        <v>14</v>
      </c>
      <c r="I239" s="193" t="s">
        <v>13</v>
      </c>
      <c r="J239" s="223" t="s">
        <v>15</v>
      </c>
      <c r="K239" s="223"/>
      <c r="L239" s="223"/>
      <c r="M239" s="193" t="s">
        <v>12</v>
      </c>
      <c r="N239" s="225"/>
    </row>
    <row r="240" spans="1:14">
      <c r="A240" s="218"/>
      <c r="B240" s="163" t="s">
        <v>16</v>
      </c>
      <c r="C240" s="223"/>
      <c r="D240" s="223"/>
      <c r="E240" s="223"/>
      <c r="F240" s="149" t="s">
        <v>17</v>
      </c>
      <c r="G240" s="223"/>
      <c r="H240" s="223"/>
      <c r="I240" s="33" t="s">
        <v>18</v>
      </c>
      <c r="J240" s="193" t="s">
        <v>9</v>
      </c>
      <c r="K240" s="193" t="s">
        <v>10</v>
      </c>
      <c r="L240" s="193" t="s">
        <v>11</v>
      </c>
      <c r="M240" s="193" t="s">
        <v>17</v>
      </c>
      <c r="N240" s="194" t="s">
        <v>17</v>
      </c>
    </row>
    <row r="241" spans="1:14" ht="14.25" customHeight="1">
      <c r="A241" s="214" t="s">
        <v>45</v>
      </c>
      <c r="B241" s="193" t="s">
        <v>19</v>
      </c>
      <c r="C241" s="32">
        <v>23.80293</v>
      </c>
      <c r="D241" s="32">
        <v>313.38685600000002</v>
      </c>
      <c r="E241" s="32">
        <v>457.51336700000002</v>
      </c>
      <c r="F241" s="150">
        <f>(D241-E241)/E241*100</f>
        <v>-31.502142100254744</v>
      </c>
      <c r="G241" s="31">
        <v>2407</v>
      </c>
      <c r="H241" s="31">
        <v>202535.93179999999</v>
      </c>
      <c r="I241" s="31">
        <v>424</v>
      </c>
      <c r="J241" s="31">
        <v>21.307118000000099</v>
      </c>
      <c r="K241" s="31">
        <v>332.80237399999999</v>
      </c>
      <c r="L241" s="31">
        <v>525.96486600000003</v>
      </c>
      <c r="M241" s="31">
        <f>(K241-L241)/L241*100</f>
        <v>-36.725360282905292</v>
      </c>
      <c r="N241" s="167">
        <f>D241/D327*100</f>
        <v>0.35249671590450032</v>
      </c>
    </row>
    <row r="242" spans="1:14" ht="14.25" customHeight="1">
      <c r="A242" s="215"/>
      <c r="B242" s="193" t="s">
        <v>20</v>
      </c>
      <c r="C242" s="31">
        <v>8.1989750000000008</v>
      </c>
      <c r="D242" s="31">
        <v>95.586799999999997</v>
      </c>
      <c r="E242" s="31">
        <v>114.178708</v>
      </c>
      <c r="F242" s="150">
        <f>(D242-E242)/E242*100</f>
        <v>-16.283165509282171</v>
      </c>
      <c r="G242" s="31">
        <v>1153</v>
      </c>
      <c r="H242" s="31">
        <v>23040</v>
      </c>
      <c r="I242" s="31">
        <v>177</v>
      </c>
      <c r="J242" s="31">
        <v>3.90604800000001</v>
      </c>
      <c r="K242" s="31">
        <v>95.944086999999996</v>
      </c>
      <c r="L242" s="31">
        <v>165.717219</v>
      </c>
      <c r="M242" s="31">
        <f>(K242-L242)/L242*100</f>
        <v>-42.103730934562691</v>
      </c>
      <c r="N242" s="167">
        <f>D242/D328*100</f>
        <v>0.33178414090526398</v>
      </c>
    </row>
    <row r="243" spans="1:14" ht="14.25" customHeight="1">
      <c r="A243" s="215"/>
      <c r="B243" s="193" t="s">
        <v>21</v>
      </c>
      <c r="C243" s="31">
        <v>1.273585</v>
      </c>
      <c r="D243" s="31">
        <v>21.460158</v>
      </c>
      <c r="E243" s="31">
        <v>3.0679110000000001</v>
      </c>
      <c r="F243" s="150">
        <f>(D243-E243)/E243*100</f>
        <v>599.50392954684798</v>
      </c>
      <c r="G243" s="31">
        <v>10</v>
      </c>
      <c r="H243" s="31">
        <v>35696.279799999997</v>
      </c>
      <c r="I243" s="31">
        <v>0</v>
      </c>
      <c r="J243" s="31">
        <v>0</v>
      </c>
      <c r="K243" s="31">
        <v>0</v>
      </c>
      <c r="L243" s="31">
        <v>0</v>
      </c>
      <c r="M243" s="31" t="e">
        <f>(K243-L243)/L243*100</f>
        <v>#DIV/0!</v>
      </c>
      <c r="N243" s="167">
        <f>D243/D329*100</f>
        <v>0.63606967773806455</v>
      </c>
    </row>
    <row r="244" spans="1:14" ht="14.25" customHeight="1">
      <c r="A244" s="215"/>
      <c r="B244" s="193" t="s">
        <v>22</v>
      </c>
      <c r="C244" s="31">
        <v>3.2737000000000002E-2</v>
      </c>
      <c r="D244" s="31">
        <v>0.137651</v>
      </c>
      <c r="E244" s="31">
        <v>3.9812E-2</v>
      </c>
      <c r="F244" s="150">
        <f>(D244-E244)/E244*100</f>
        <v>245.75253692354062</v>
      </c>
      <c r="G244" s="31">
        <v>8</v>
      </c>
      <c r="H244" s="31">
        <v>520.9</v>
      </c>
      <c r="I244" s="31">
        <v>0</v>
      </c>
      <c r="J244" s="31">
        <v>0</v>
      </c>
      <c r="K244" s="31">
        <v>0</v>
      </c>
      <c r="L244" s="31">
        <v>0</v>
      </c>
      <c r="M244" s="31"/>
      <c r="N244" s="167">
        <f>D244/D330*100</f>
        <v>5.3447623332095393E-3</v>
      </c>
    </row>
    <row r="245" spans="1:14" ht="14.25" customHeight="1">
      <c r="A245" s="215"/>
      <c r="B245" s="193" t="s">
        <v>23</v>
      </c>
      <c r="C245" s="31">
        <v>0</v>
      </c>
      <c r="D245" s="31">
        <v>0</v>
      </c>
      <c r="E245" s="31">
        <v>0</v>
      </c>
      <c r="F245" s="150"/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/>
      <c r="N245" s="167"/>
    </row>
    <row r="246" spans="1:14" ht="14.25" customHeight="1">
      <c r="A246" s="215"/>
      <c r="B246" s="193" t="s">
        <v>24</v>
      </c>
      <c r="C246" s="31">
        <v>2.3995880000000001</v>
      </c>
      <c r="D246" s="31">
        <v>29.021892000000001</v>
      </c>
      <c r="E246" s="31">
        <v>24.163903000000001</v>
      </c>
      <c r="F246" s="150">
        <f>(D246-E246)/E246*100</f>
        <v>20.104322550872677</v>
      </c>
      <c r="G246" s="31">
        <v>114</v>
      </c>
      <c r="H246" s="31">
        <v>15879.630002</v>
      </c>
      <c r="I246" s="31">
        <v>7</v>
      </c>
      <c r="J246" s="31">
        <v>0.170935</v>
      </c>
      <c r="K246" s="31">
        <v>1.1284259999999999</v>
      </c>
      <c r="L246" s="31">
        <v>1.622968</v>
      </c>
      <c r="M246" s="31">
        <f>(K246-L246)/L246*100</f>
        <v>-30.471457231442646</v>
      </c>
      <c r="N246" s="167">
        <f>D246/D332*100</f>
        <v>0.29364279754469935</v>
      </c>
    </row>
    <row r="247" spans="1:14" ht="14.25" customHeight="1">
      <c r="A247" s="215"/>
      <c r="B247" s="193" t="s">
        <v>25</v>
      </c>
      <c r="C247" s="33">
        <v>0</v>
      </c>
      <c r="D247" s="33">
        <v>0</v>
      </c>
      <c r="E247" s="33">
        <v>0</v>
      </c>
      <c r="F247" s="150"/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/>
      <c r="N247" s="167"/>
    </row>
    <row r="248" spans="1:14" ht="14.25" customHeight="1">
      <c r="A248" s="215"/>
      <c r="B248" s="193" t="s">
        <v>26</v>
      </c>
      <c r="C248" s="31">
        <v>0.11551</v>
      </c>
      <c r="D248" s="31">
        <v>11.185883</v>
      </c>
      <c r="E248" s="31">
        <v>17.027584999999998</v>
      </c>
      <c r="F248" s="150">
        <f>(D248-E248)/E248*100</f>
        <v>-34.307284327166762</v>
      </c>
      <c r="G248" s="31">
        <v>846</v>
      </c>
      <c r="H248" s="31">
        <v>26572.59</v>
      </c>
      <c r="I248" s="31">
        <v>11</v>
      </c>
      <c r="J248" s="31">
        <v>2.23509999999996E-2</v>
      </c>
      <c r="K248" s="31">
        <v>4.420102</v>
      </c>
      <c r="L248" s="31">
        <v>10.629192</v>
      </c>
      <c r="M248" s="31">
        <f t="shared" ref="M248" si="45">(K248-L248)/L248*100</f>
        <v>-58.415446818535223</v>
      </c>
      <c r="N248" s="167">
        <f>D248/D334*100</f>
        <v>5.998758903006339E-2</v>
      </c>
    </row>
    <row r="249" spans="1:14" ht="14.25" customHeight="1">
      <c r="A249" s="215"/>
      <c r="B249" s="193" t="s">
        <v>27</v>
      </c>
      <c r="C249" s="31">
        <v>0</v>
      </c>
      <c r="D249" s="31">
        <v>9.4191350000000007</v>
      </c>
      <c r="E249" s="31">
        <v>1.460836</v>
      </c>
      <c r="F249" s="150"/>
      <c r="G249" s="31">
        <v>1</v>
      </c>
      <c r="H249" s="31">
        <v>4516.3536119999999</v>
      </c>
      <c r="I249" s="31">
        <v>0</v>
      </c>
      <c r="J249" s="31">
        <v>0</v>
      </c>
      <c r="K249" s="31">
        <v>0</v>
      </c>
      <c r="L249" s="31">
        <v>0</v>
      </c>
      <c r="M249" s="31"/>
      <c r="N249" s="167">
        <f>D249/D335*100</f>
        <v>0.26800031530315832</v>
      </c>
    </row>
    <row r="250" spans="1:14" ht="14.25" customHeight="1">
      <c r="A250" s="215"/>
      <c r="B250" s="14" t="s">
        <v>28</v>
      </c>
      <c r="C250" s="34">
        <v>0</v>
      </c>
      <c r="D250" s="34">
        <v>0</v>
      </c>
      <c r="E250" s="34">
        <v>0</v>
      </c>
      <c r="F250" s="150"/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/>
      <c r="N250" s="167"/>
    </row>
    <row r="251" spans="1:14" ht="14.25" customHeight="1">
      <c r="A251" s="215"/>
      <c r="B251" s="14" t="s">
        <v>29</v>
      </c>
      <c r="C251" s="34">
        <v>0</v>
      </c>
      <c r="D251" s="34">
        <v>9.4191350000000007</v>
      </c>
      <c r="E251" s="34">
        <v>1.460836</v>
      </c>
      <c r="F251" s="150"/>
      <c r="G251" s="34">
        <v>1</v>
      </c>
      <c r="H251" s="34">
        <v>4516.3536119999999</v>
      </c>
      <c r="I251" s="34">
        <v>0</v>
      </c>
      <c r="J251" s="34">
        <v>0</v>
      </c>
      <c r="K251" s="34">
        <v>0</v>
      </c>
      <c r="L251" s="34">
        <v>0</v>
      </c>
      <c r="M251" s="31"/>
      <c r="N251" s="167">
        <f>D251/D337*100</f>
        <v>4.516465195040003</v>
      </c>
    </row>
    <row r="252" spans="1:14" ht="14.25" customHeight="1">
      <c r="A252" s="215"/>
      <c r="B252" s="14" t="s">
        <v>30</v>
      </c>
      <c r="C252" s="34">
        <v>0</v>
      </c>
      <c r="D252" s="34">
        <v>0</v>
      </c>
      <c r="E252" s="34">
        <v>0</v>
      </c>
      <c r="F252" s="150"/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/>
      <c r="N252" s="167"/>
    </row>
    <row r="253" spans="1:14" ht="14.25" customHeight="1" thickBot="1">
      <c r="A253" s="216"/>
      <c r="B253" s="15" t="s">
        <v>31</v>
      </c>
      <c r="C253" s="16">
        <f t="shared" ref="C253:L253" si="46">C241+C243+C244+C245+C246+C247+C248+C249</f>
        <v>27.624350000000003</v>
      </c>
      <c r="D253" s="16">
        <f t="shared" si="46"/>
        <v>384.61157499999996</v>
      </c>
      <c r="E253" s="16">
        <f>E241+E243+E244+E245+E246+E247+E248+E249</f>
        <v>503.27341399999995</v>
      </c>
      <c r="F253" s="151">
        <f>(D253-E253)/E253*100</f>
        <v>-23.578006645906395</v>
      </c>
      <c r="G253" s="16">
        <f t="shared" si="46"/>
        <v>3386</v>
      </c>
      <c r="H253" s="16">
        <f t="shared" si="46"/>
        <v>285721.685214</v>
      </c>
      <c r="I253" s="16">
        <f t="shared" si="46"/>
        <v>442</v>
      </c>
      <c r="J253" s="16">
        <f t="shared" si="46"/>
        <v>21.500404000000099</v>
      </c>
      <c r="K253" s="16">
        <f t="shared" si="46"/>
        <v>338.35090199999996</v>
      </c>
      <c r="L253" s="16">
        <f t="shared" si="46"/>
        <v>538.21702600000003</v>
      </c>
      <c r="M253" s="16">
        <f t="shared" ref="M253:M259" si="47">(K253-L253)/L253*100</f>
        <v>-37.134857194205537</v>
      </c>
      <c r="N253" s="168">
        <f>D253/D339*100</f>
        <v>0.26362804439072685</v>
      </c>
    </row>
    <row r="254" spans="1:14" ht="14.25" thickTop="1">
      <c r="A254" s="219" t="s">
        <v>46</v>
      </c>
      <c r="B254" s="193" t="s">
        <v>19</v>
      </c>
      <c r="C254" s="131">
        <v>179.2191</v>
      </c>
      <c r="D254" s="131">
        <v>1339.1579999999999</v>
      </c>
      <c r="E254" s="131">
        <v>1304.8458000000001</v>
      </c>
      <c r="F254" s="150">
        <f>(D254-E254)/E254*100</f>
        <v>2.6295980720480419</v>
      </c>
      <c r="G254" s="126">
        <v>8133</v>
      </c>
      <c r="H254" s="127">
        <v>785667.36979999999</v>
      </c>
      <c r="I254" s="125">
        <v>1295</v>
      </c>
      <c r="J254" s="125">
        <v>45.290999999999997</v>
      </c>
      <c r="K254" s="125">
        <v>561.13779999999997</v>
      </c>
      <c r="L254" s="125">
        <v>688.43690000000004</v>
      </c>
      <c r="M254" s="31">
        <f t="shared" si="47"/>
        <v>-18.491033818785723</v>
      </c>
      <c r="N254" s="167">
        <f>D254/D327*100</f>
        <v>1.5062814155716817</v>
      </c>
    </row>
    <row r="255" spans="1:14">
      <c r="A255" s="215"/>
      <c r="B255" s="193" t="s">
        <v>20</v>
      </c>
      <c r="C255" s="125">
        <v>37.3675</v>
      </c>
      <c r="D255" s="125">
        <v>299.19380000000001</v>
      </c>
      <c r="E255" s="125">
        <v>279.34879999999998</v>
      </c>
      <c r="F255" s="150">
        <f>(D255-E255)/E255*100</f>
        <v>7.1040219252776566</v>
      </c>
      <c r="G255" s="128">
        <v>3781</v>
      </c>
      <c r="H255" s="129">
        <v>75620</v>
      </c>
      <c r="I255" s="125">
        <v>467</v>
      </c>
      <c r="J255" s="125">
        <v>8.359</v>
      </c>
      <c r="K255" s="125">
        <v>134.6618</v>
      </c>
      <c r="L255" s="125">
        <v>166.10239999999999</v>
      </c>
      <c r="M255" s="31">
        <f t="shared" si="47"/>
        <v>-18.928444140482011</v>
      </c>
      <c r="N255" s="167">
        <f>D255/D328*100</f>
        <v>1.0385090608450265</v>
      </c>
    </row>
    <row r="256" spans="1:14">
      <c r="A256" s="215"/>
      <c r="B256" s="193" t="s">
        <v>21</v>
      </c>
      <c r="C256" s="125">
        <v>0</v>
      </c>
      <c r="D256" s="125">
        <v>169.24879999999999</v>
      </c>
      <c r="E256" s="125">
        <v>88.414699999999996</v>
      </c>
      <c r="F256" s="150">
        <f>(D256-E256)/E256*100</f>
        <v>91.426086386087377</v>
      </c>
      <c r="G256" s="125">
        <v>16</v>
      </c>
      <c r="H256" s="23">
        <v>260991.51949999999</v>
      </c>
      <c r="I256" s="125">
        <v>7</v>
      </c>
      <c r="J256" s="125">
        <v>2.4264999999999999</v>
      </c>
      <c r="K256" s="125">
        <v>25.603400000000001</v>
      </c>
      <c r="L256" s="125">
        <v>20.043600000000001</v>
      </c>
      <c r="M256" s="31">
        <f t="shared" si="47"/>
        <v>27.73853000458999</v>
      </c>
      <c r="N256" s="167">
        <f>D256/D329*100</f>
        <v>5.0164602550248762</v>
      </c>
    </row>
    <row r="257" spans="1:14">
      <c r="A257" s="215"/>
      <c r="B257" s="193" t="s">
        <v>22</v>
      </c>
      <c r="C257" s="125">
        <v>8.8999999999999999E-3</v>
      </c>
      <c r="D257" s="125">
        <v>2.0165000000000002</v>
      </c>
      <c r="E257" s="125">
        <v>0.7389</v>
      </c>
      <c r="F257" s="150">
        <f>(D257-E257)/E257*100</f>
        <v>172.90567059141969</v>
      </c>
      <c r="G257" s="125">
        <v>171</v>
      </c>
      <c r="H257" s="125">
        <v>29856.799999999999</v>
      </c>
      <c r="I257" s="125">
        <v>7</v>
      </c>
      <c r="J257" s="125">
        <v>0.46800000000000003</v>
      </c>
      <c r="K257" s="125">
        <v>2.1524999999999999</v>
      </c>
      <c r="L257" s="125">
        <v>1.63</v>
      </c>
      <c r="M257" s="31">
        <f t="shared" si="47"/>
        <v>32.055214723926376</v>
      </c>
      <c r="N257" s="167">
        <f>D257/D330*100</f>
        <v>7.8297384290103494E-2</v>
      </c>
    </row>
    <row r="258" spans="1:14">
      <c r="A258" s="215"/>
      <c r="B258" s="193" t="s">
        <v>23</v>
      </c>
      <c r="C258" s="125">
        <v>0</v>
      </c>
      <c r="D258" s="125">
        <v>4.9246999999999996</v>
      </c>
      <c r="E258" s="125">
        <v>8.3000000000000001E-3</v>
      </c>
      <c r="F258" s="150"/>
      <c r="G258" s="125">
        <v>15</v>
      </c>
      <c r="H258" s="125">
        <v>6960.3116</v>
      </c>
      <c r="I258" s="125">
        <v>1</v>
      </c>
      <c r="J258" s="125">
        <v>0</v>
      </c>
      <c r="K258" s="125">
        <v>1.2426999999999999</v>
      </c>
      <c r="L258" s="125">
        <v>11.545</v>
      </c>
      <c r="M258" s="31">
        <f t="shared" si="47"/>
        <v>-89.236032914681687</v>
      </c>
      <c r="N258" s="167"/>
    </row>
    <row r="259" spans="1:14">
      <c r="A259" s="215"/>
      <c r="B259" s="193" t="s">
        <v>24</v>
      </c>
      <c r="C259" s="125">
        <v>5.3918999999999997</v>
      </c>
      <c r="D259" s="125">
        <v>259.4178</v>
      </c>
      <c r="E259" s="125">
        <v>216.40809999999999</v>
      </c>
      <c r="F259" s="150">
        <f>(D259-E259)/E259*100</f>
        <v>19.874348510984579</v>
      </c>
      <c r="G259" s="125">
        <v>64</v>
      </c>
      <c r="H259" s="125">
        <v>271353.82500000001</v>
      </c>
      <c r="I259" s="125">
        <v>99</v>
      </c>
      <c r="J259" s="125">
        <v>1.2957000000000001</v>
      </c>
      <c r="K259" s="125">
        <v>97.933499999999995</v>
      </c>
      <c r="L259" s="125">
        <v>77.399199999999993</v>
      </c>
      <c r="M259" s="31">
        <f t="shared" si="47"/>
        <v>26.530377574962021</v>
      </c>
      <c r="N259" s="167">
        <f>D259/D332*100</f>
        <v>2.62478299226292</v>
      </c>
    </row>
    <row r="260" spans="1:14">
      <c r="A260" s="215"/>
      <c r="B260" s="193" t="s">
        <v>25</v>
      </c>
      <c r="C260" s="125"/>
      <c r="D260" s="125"/>
      <c r="E260" s="125"/>
      <c r="F260" s="150"/>
      <c r="G260" s="125"/>
      <c r="H260" s="125"/>
      <c r="I260" s="125"/>
      <c r="J260" s="125"/>
      <c r="K260" s="125"/>
      <c r="L260" s="125"/>
      <c r="M260" s="31"/>
      <c r="N260" s="167"/>
    </row>
    <row r="261" spans="1:14">
      <c r="A261" s="215"/>
      <c r="B261" s="193" t="s">
        <v>26</v>
      </c>
      <c r="C261" s="125">
        <v>2.669</v>
      </c>
      <c r="D261" s="125">
        <v>11.7416</v>
      </c>
      <c r="E261" s="125">
        <v>19.9636</v>
      </c>
      <c r="F261" s="150">
        <f>(D261-E261)/E261*100</f>
        <v>-41.184956621050311</v>
      </c>
      <c r="G261" s="125">
        <v>17</v>
      </c>
      <c r="H261" s="125">
        <v>21855.8</v>
      </c>
      <c r="I261" s="125">
        <v>4</v>
      </c>
      <c r="J261" s="125">
        <v>0</v>
      </c>
      <c r="K261" s="125">
        <v>10.011900000000001</v>
      </c>
      <c r="L261" s="125">
        <v>19.9877</v>
      </c>
      <c r="M261" s="31">
        <f>(K261-L261)/L261*100</f>
        <v>-49.909694462094187</v>
      </c>
      <c r="N261" s="167">
        <f>D261/D334*100</f>
        <v>6.2967784962116302E-2</v>
      </c>
    </row>
    <row r="262" spans="1:14">
      <c r="A262" s="215"/>
      <c r="B262" s="193" t="s">
        <v>27</v>
      </c>
      <c r="C262" s="30">
        <v>0</v>
      </c>
      <c r="D262" s="30">
        <v>2.0310000000000001</v>
      </c>
      <c r="E262" s="29">
        <v>0</v>
      </c>
      <c r="F262" s="150"/>
      <c r="G262" s="125">
        <v>1</v>
      </c>
      <c r="H262" s="130">
        <v>128.0147</v>
      </c>
      <c r="I262" s="125">
        <v>0</v>
      </c>
      <c r="J262" s="125">
        <v>0</v>
      </c>
      <c r="K262" s="125">
        <v>0</v>
      </c>
      <c r="L262" s="125">
        <v>0</v>
      </c>
      <c r="M262" s="31"/>
      <c r="N262" s="167"/>
    </row>
    <row r="263" spans="1:14">
      <c r="A263" s="215"/>
      <c r="B263" s="14" t="s">
        <v>28</v>
      </c>
      <c r="C263" s="34"/>
      <c r="D263" s="34"/>
      <c r="E263" s="34"/>
      <c r="F263" s="150"/>
      <c r="G263" s="41"/>
      <c r="H263" s="41"/>
      <c r="I263" s="41"/>
      <c r="J263" s="41"/>
      <c r="K263" s="41"/>
      <c r="L263" s="41"/>
      <c r="M263" s="31"/>
      <c r="N263" s="167"/>
    </row>
    <row r="264" spans="1:14">
      <c r="A264" s="215"/>
      <c r="B264" s="14" t="s">
        <v>29</v>
      </c>
      <c r="C264" s="41">
        <v>0</v>
      </c>
      <c r="D264" s="41">
        <v>0</v>
      </c>
      <c r="E264" s="41">
        <v>0</v>
      </c>
      <c r="F264" s="150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/>
      <c r="N264" s="167"/>
    </row>
    <row r="265" spans="1:14">
      <c r="A265" s="215"/>
      <c r="B265" s="14" t="s">
        <v>30</v>
      </c>
      <c r="C265" s="41"/>
      <c r="D265" s="41"/>
      <c r="E265" s="41"/>
      <c r="F265" s="150"/>
      <c r="G265" s="41"/>
      <c r="H265" s="41"/>
      <c r="I265" s="41"/>
      <c r="J265" s="41"/>
      <c r="K265" s="41"/>
      <c r="L265" s="41"/>
      <c r="M265" s="31"/>
      <c r="N265" s="167"/>
    </row>
    <row r="266" spans="1:14" ht="14.25" thickBot="1">
      <c r="A266" s="216"/>
      <c r="B266" s="15" t="s">
        <v>31</v>
      </c>
      <c r="C266" s="16">
        <f t="shared" ref="C266:L266" si="48">C254+C256+C257+C258+C259+C260+C261+C262</f>
        <v>187.28890000000001</v>
      </c>
      <c r="D266" s="16">
        <f t="shared" si="48"/>
        <v>1788.5383999999999</v>
      </c>
      <c r="E266" s="16">
        <f t="shared" si="48"/>
        <v>1630.3794000000003</v>
      </c>
      <c r="F266" s="151">
        <f>(D266-E266)/E266*100</f>
        <v>9.7007481816808792</v>
      </c>
      <c r="G266" s="16">
        <f t="shared" si="48"/>
        <v>8417</v>
      </c>
      <c r="H266" s="16">
        <f>H254+H256+H257+H258+H259+H260+H261+H262</f>
        <v>1376813.6405999998</v>
      </c>
      <c r="I266" s="16">
        <f t="shared" si="48"/>
        <v>1413</v>
      </c>
      <c r="J266" s="16">
        <f t="shared" si="48"/>
        <v>49.481200000000001</v>
      </c>
      <c r="K266" s="16">
        <f t="shared" si="48"/>
        <v>698.08179999999993</v>
      </c>
      <c r="L266" s="16">
        <f t="shared" si="48"/>
        <v>819.04239999999993</v>
      </c>
      <c r="M266" s="16">
        <f>(K266-L266)/L266*100</f>
        <v>-14.768539455344436</v>
      </c>
      <c r="N266" s="168">
        <f>D266/D339*100</f>
        <v>1.2259352327337512</v>
      </c>
    </row>
    <row r="267" spans="1:14" ht="14.25" thickTop="1">
      <c r="A267" s="219" t="s">
        <v>47</v>
      </c>
      <c r="B267" s="193" t="s">
        <v>19</v>
      </c>
      <c r="C267" s="71">
        <v>27.66</v>
      </c>
      <c r="D267" s="71">
        <v>475.08</v>
      </c>
      <c r="E267" s="71">
        <v>423.14</v>
      </c>
      <c r="F267" s="12">
        <f>(D267-E267)/E267*100</f>
        <v>12.274897197145153</v>
      </c>
      <c r="G267" s="72">
        <v>4183</v>
      </c>
      <c r="H267" s="72">
        <v>360565.95</v>
      </c>
      <c r="I267" s="72">
        <v>559</v>
      </c>
      <c r="J267" s="72">
        <v>10.07</v>
      </c>
      <c r="K267" s="72">
        <v>269.83</v>
      </c>
      <c r="L267" s="72">
        <v>286.2</v>
      </c>
      <c r="M267" s="31">
        <f>(K267-L267)/L267*100</f>
        <v>-5.7197763801537409</v>
      </c>
      <c r="N267" s="167">
        <f t="shared" ref="N267:N272" si="49">D267/D327*100</f>
        <v>0.53436874133582046</v>
      </c>
    </row>
    <row r="268" spans="1:14">
      <c r="A268" s="215"/>
      <c r="B268" s="193" t="s">
        <v>20</v>
      </c>
      <c r="C268" s="72">
        <v>5.12</v>
      </c>
      <c r="D268" s="72">
        <v>178.56</v>
      </c>
      <c r="E268" s="72">
        <v>90.08</v>
      </c>
      <c r="F268" s="12">
        <f>(D268-E268)/E268*100</f>
        <v>98.223801065719357</v>
      </c>
      <c r="G268" s="72">
        <v>2059</v>
      </c>
      <c r="H268" s="72">
        <v>41020</v>
      </c>
      <c r="I268" s="72">
        <v>249</v>
      </c>
      <c r="J268" s="72">
        <v>4.53</v>
      </c>
      <c r="K268" s="72">
        <v>61.97</v>
      </c>
      <c r="L268" s="72">
        <v>52.12</v>
      </c>
      <c r="M268" s="31">
        <f t="shared" ref="M268:M272" si="50">(K268-L268)/L268*100</f>
        <v>18.898695318495783</v>
      </c>
      <c r="N268" s="167">
        <f t="shared" si="49"/>
        <v>0.61978616503579942</v>
      </c>
    </row>
    <row r="269" spans="1:14">
      <c r="A269" s="215"/>
      <c r="B269" s="193" t="s">
        <v>21</v>
      </c>
      <c r="C269" s="72"/>
      <c r="D269" s="72">
        <v>0.28000000000000003</v>
      </c>
      <c r="E269" s="72">
        <v>11.75</v>
      </c>
      <c r="F269" s="12">
        <f>(D269-E269)/E269*100</f>
        <v>-97.61702127659575</v>
      </c>
      <c r="G269" s="72">
        <v>1</v>
      </c>
      <c r="H269" s="72">
        <v>39.799999999999997</v>
      </c>
      <c r="I269" s="72"/>
      <c r="J269" s="72"/>
      <c r="K269" s="72"/>
      <c r="L269" s="72">
        <v>2.4900000000000002</v>
      </c>
      <c r="M269" s="31">
        <f t="shared" si="50"/>
        <v>-100</v>
      </c>
      <c r="N269" s="167">
        <f t="shared" si="49"/>
        <v>8.2990772838978221E-3</v>
      </c>
    </row>
    <row r="270" spans="1:14">
      <c r="A270" s="215"/>
      <c r="B270" s="193" t="s">
        <v>22</v>
      </c>
      <c r="C270" s="72">
        <v>0.03</v>
      </c>
      <c r="D270" s="72">
        <v>0.15</v>
      </c>
      <c r="E270" s="72"/>
      <c r="F270" s="12"/>
      <c r="G270" s="72">
        <v>20</v>
      </c>
      <c r="H270" s="72">
        <v>1510.8</v>
      </c>
      <c r="I270" s="72"/>
      <c r="J270" s="72"/>
      <c r="K270" s="72"/>
      <c r="L270" s="72"/>
      <c r="M270" s="31"/>
      <c r="N270" s="167">
        <f t="shared" si="49"/>
        <v>5.824253728497656E-3</v>
      </c>
    </row>
    <row r="271" spans="1:14">
      <c r="A271" s="215"/>
      <c r="B271" s="193" t="s">
        <v>23</v>
      </c>
      <c r="C271" s="72"/>
      <c r="D271" s="72"/>
      <c r="E271" s="72">
        <v>1.2</v>
      </c>
      <c r="F271" s="12"/>
      <c r="G271" s="72"/>
      <c r="H271" s="72"/>
      <c r="I271" s="72"/>
      <c r="J271" s="72"/>
      <c r="K271" s="72"/>
      <c r="L271" s="72"/>
      <c r="M271" s="31"/>
      <c r="N271" s="167">
        <f t="shared" si="49"/>
        <v>0</v>
      </c>
    </row>
    <row r="272" spans="1:14">
      <c r="A272" s="215"/>
      <c r="B272" s="193" t="s">
        <v>24</v>
      </c>
      <c r="C272" s="72">
        <v>1.8</v>
      </c>
      <c r="D272" s="72">
        <v>4.28</v>
      </c>
      <c r="E272" s="72">
        <v>10.6</v>
      </c>
      <c r="F272" s="12">
        <f>(D272-E272)/E272*100</f>
        <v>-59.622641509433961</v>
      </c>
      <c r="G272" s="72">
        <v>24</v>
      </c>
      <c r="H272" s="72">
        <v>16954</v>
      </c>
      <c r="I272" s="72">
        <v>2</v>
      </c>
      <c r="J272" s="72"/>
      <c r="K272" s="72">
        <v>6.73</v>
      </c>
      <c r="L272" s="72">
        <v>16.739999999999998</v>
      </c>
      <c r="M272" s="31">
        <f t="shared" si="50"/>
        <v>-59.796893667861404</v>
      </c>
      <c r="N272" s="167">
        <f t="shared" si="49"/>
        <v>4.3304935925311594E-2</v>
      </c>
    </row>
    <row r="273" spans="1:14">
      <c r="A273" s="215"/>
      <c r="B273" s="193" t="s">
        <v>25</v>
      </c>
      <c r="C273" s="74"/>
      <c r="D273" s="74"/>
      <c r="E273" s="74"/>
      <c r="F273" s="12"/>
      <c r="G273" s="74"/>
      <c r="H273" s="74"/>
      <c r="I273" s="74"/>
      <c r="J273" s="74"/>
      <c r="K273" s="74"/>
      <c r="L273" s="74"/>
      <c r="M273" s="31"/>
      <c r="N273" s="167"/>
    </row>
    <row r="274" spans="1:14">
      <c r="A274" s="215"/>
      <c r="B274" s="193" t="s">
        <v>26</v>
      </c>
      <c r="C274" s="72">
        <v>0.1</v>
      </c>
      <c r="D274" s="72">
        <v>11.73</v>
      </c>
      <c r="E274" s="72">
        <v>17.5</v>
      </c>
      <c r="F274" s="12">
        <f>(D274-E274)/E274*100</f>
        <v>-32.971428571428568</v>
      </c>
      <c r="G274" s="72">
        <v>231</v>
      </c>
      <c r="H274" s="72">
        <v>56644.14</v>
      </c>
      <c r="I274" s="72">
        <v>5</v>
      </c>
      <c r="J274" s="72">
        <v>0.01</v>
      </c>
      <c r="K274" s="72">
        <v>31.86</v>
      </c>
      <c r="L274" s="72">
        <v>4.5999999999999996</v>
      </c>
      <c r="M274" s="31">
        <f>(K274-L274)/L274*100</f>
        <v>592.60869565217388</v>
      </c>
      <c r="N274" s="167">
        <f>D274/D334*100</f>
        <v>6.2905576548819939E-2</v>
      </c>
    </row>
    <row r="275" spans="1:14">
      <c r="A275" s="215"/>
      <c r="B275" s="193" t="s">
        <v>27</v>
      </c>
      <c r="C275" s="72"/>
      <c r="D275" s="72"/>
      <c r="E275" s="72"/>
      <c r="F275" s="12"/>
      <c r="G275" s="72"/>
      <c r="H275" s="72"/>
      <c r="I275" s="72"/>
      <c r="J275" s="72"/>
      <c r="K275" s="72"/>
      <c r="L275" s="72"/>
      <c r="M275" s="31"/>
      <c r="N275" s="167"/>
    </row>
    <row r="276" spans="1:14">
      <c r="A276" s="215"/>
      <c r="B276" s="14" t="s">
        <v>28</v>
      </c>
      <c r="C276" s="75"/>
      <c r="D276" s="75"/>
      <c r="E276" s="75"/>
      <c r="F276" s="12"/>
      <c r="G276" s="75"/>
      <c r="H276" s="75"/>
      <c r="I276" s="75"/>
      <c r="J276" s="75"/>
      <c r="K276" s="75"/>
      <c r="L276" s="75"/>
      <c r="M276" s="31"/>
      <c r="N276" s="167"/>
    </row>
    <row r="277" spans="1:14">
      <c r="A277" s="215"/>
      <c r="B277" s="14" t="s">
        <v>29</v>
      </c>
      <c r="C277" s="75"/>
      <c r="D277" s="75"/>
      <c r="E277" s="75"/>
      <c r="F277" s="12"/>
      <c r="G277" s="75"/>
      <c r="H277" s="75"/>
      <c r="I277" s="75"/>
      <c r="J277" s="75"/>
      <c r="K277" s="75"/>
      <c r="L277" s="75"/>
      <c r="M277" s="31"/>
      <c r="N277" s="167"/>
    </row>
    <row r="278" spans="1:14">
      <c r="A278" s="215"/>
      <c r="B278" s="14" t="s">
        <v>30</v>
      </c>
      <c r="C278" s="75"/>
      <c r="D278" s="75"/>
      <c r="E278" s="75"/>
      <c r="F278" s="12"/>
      <c r="G278" s="75"/>
      <c r="H278" s="75"/>
      <c r="I278" s="75"/>
      <c r="J278" s="75"/>
      <c r="K278" s="75"/>
      <c r="L278" s="75"/>
      <c r="M278" s="31"/>
      <c r="N278" s="167"/>
    </row>
    <row r="279" spans="1:14" ht="14.25" thickBot="1">
      <c r="A279" s="216"/>
      <c r="B279" s="15" t="s">
        <v>31</v>
      </c>
      <c r="C279" s="16">
        <f>C267+C269+C270+C271+C272+C273+C274+C275</f>
        <v>29.590000000000003</v>
      </c>
      <c r="D279" s="16">
        <f t="shared" ref="D279:L279" si="51">D267+D269+D270+D271+D272+D273+D274+D275</f>
        <v>491.51999999999992</v>
      </c>
      <c r="E279" s="16">
        <f t="shared" si="51"/>
        <v>464.19</v>
      </c>
      <c r="F279" s="17">
        <f>(D279-E279)/E279*100</f>
        <v>5.8876753053706299</v>
      </c>
      <c r="G279" s="16">
        <f t="shared" si="51"/>
        <v>4459</v>
      </c>
      <c r="H279" s="16">
        <f t="shared" si="51"/>
        <v>435714.69</v>
      </c>
      <c r="I279" s="16">
        <f t="shared" si="51"/>
        <v>566</v>
      </c>
      <c r="J279" s="16">
        <f t="shared" si="51"/>
        <v>10.08</v>
      </c>
      <c r="K279" s="16">
        <f t="shared" si="51"/>
        <v>308.42</v>
      </c>
      <c r="L279" s="16">
        <f t="shared" si="51"/>
        <v>310.03000000000003</v>
      </c>
      <c r="M279" s="16">
        <f t="shared" ref="M279" si="52">(K279-L279)/L279*100</f>
        <v>-0.51930458342741459</v>
      </c>
      <c r="N279" s="168">
        <f>D279/D339*100</f>
        <v>0.33690732365225889</v>
      </c>
    </row>
    <row r="280" spans="1:14" ht="14.25" thickTop="1">
      <c r="A280" s="64"/>
      <c r="B280" s="65"/>
      <c r="C280" s="66"/>
      <c r="D280" s="66"/>
      <c r="E280" s="66"/>
      <c r="F280" s="158"/>
      <c r="G280" s="66"/>
      <c r="H280" s="66"/>
      <c r="I280" s="66"/>
      <c r="J280" s="66"/>
      <c r="K280" s="66"/>
      <c r="L280" s="66"/>
      <c r="M280" s="66"/>
      <c r="N280" s="148"/>
    </row>
    <row r="281" spans="1:14">
      <c r="A281" s="86"/>
      <c r="B281" s="86"/>
      <c r="C281" s="86"/>
      <c r="D281" s="86"/>
      <c r="E281" s="86"/>
      <c r="F281" s="159"/>
      <c r="G281" s="86"/>
      <c r="H281" s="86"/>
      <c r="I281" s="86"/>
      <c r="J281" s="86"/>
      <c r="K281" s="86"/>
      <c r="L281" s="86"/>
      <c r="M281" s="86"/>
      <c r="N281" s="159"/>
    </row>
    <row r="282" spans="1:14">
      <c r="A282" s="86"/>
      <c r="B282" s="86"/>
      <c r="C282" s="86"/>
      <c r="D282" s="86"/>
      <c r="E282" s="86"/>
      <c r="F282" s="159"/>
      <c r="G282" s="86"/>
      <c r="H282" s="86"/>
      <c r="I282" s="86"/>
      <c r="J282" s="86"/>
      <c r="K282" s="86"/>
      <c r="L282" s="86"/>
      <c r="M282" s="86"/>
      <c r="N282" s="159"/>
    </row>
    <row r="283" spans="1:14" ht="18.75">
      <c r="A283" s="220" t="str">
        <f>A1</f>
        <v>2022年1-11月丹东市财产保险业务统计表</v>
      </c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</row>
    <row r="284" spans="1:14" ht="14.25" thickBot="1">
      <c r="A284" s="57"/>
      <c r="B284" s="59" t="s">
        <v>0</v>
      </c>
      <c r="C284" s="58"/>
      <c r="D284" s="58"/>
      <c r="E284" s="57"/>
      <c r="F284" s="148"/>
      <c r="G284" s="73" t="str">
        <f>G2</f>
        <v>（2022年1-11月）</v>
      </c>
      <c r="H284" s="58"/>
      <c r="I284" s="58"/>
      <c r="J284" s="58"/>
      <c r="K284" s="58"/>
      <c r="L284" s="59" t="s">
        <v>1</v>
      </c>
      <c r="M284" s="57"/>
      <c r="N284" s="166"/>
    </row>
    <row r="285" spans="1:14" ht="13.5" customHeight="1">
      <c r="A285" s="217" t="s">
        <v>117</v>
      </c>
      <c r="B285" s="162" t="s">
        <v>3</v>
      </c>
      <c r="C285" s="221" t="s">
        <v>4</v>
      </c>
      <c r="D285" s="221"/>
      <c r="E285" s="221"/>
      <c r="F285" s="222"/>
      <c r="G285" s="221" t="s">
        <v>5</v>
      </c>
      <c r="H285" s="221"/>
      <c r="I285" s="221" t="s">
        <v>6</v>
      </c>
      <c r="J285" s="221"/>
      <c r="K285" s="221"/>
      <c r="L285" s="221"/>
      <c r="M285" s="221"/>
      <c r="N285" s="224" t="s">
        <v>7</v>
      </c>
    </row>
    <row r="286" spans="1:14">
      <c r="A286" s="215"/>
      <c r="B286" s="58" t="s">
        <v>8</v>
      </c>
      <c r="C286" s="223" t="s">
        <v>9</v>
      </c>
      <c r="D286" s="223" t="s">
        <v>10</v>
      </c>
      <c r="E286" s="223" t="s">
        <v>11</v>
      </c>
      <c r="F286" s="149" t="s">
        <v>12</v>
      </c>
      <c r="G286" s="223" t="s">
        <v>13</v>
      </c>
      <c r="H286" s="223" t="s">
        <v>14</v>
      </c>
      <c r="I286" s="193" t="s">
        <v>13</v>
      </c>
      <c r="J286" s="223" t="s">
        <v>15</v>
      </c>
      <c r="K286" s="223"/>
      <c r="L286" s="223"/>
      <c r="M286" s="193" t="s">
        <v>12</v>
      </c>
      <c r="N286" s="225"/>
    </row>
    <row r="287" spans="1:14">
      <c r="A287" s="218"/>
      <c r="B287" s="163" t="s">
        <v>16</v>
      </c>
      <c r="C287" s="223"/>
      <c r="D287" s="223"/>
      <c r="E287" s="223"/>
      <c r="F287" s="149" t="s">
        <v>17</v>
      </c>
      <c r="G287" s="223"/>
      <c r="H287" s="223"/>
      <c r="I287" s="33" t="s">
        <v>18</v>
      </c>
      <c r="J287" s="193" t="s">
        <v>9</v>
      </c>
      <c r="K287" s="193" t="s">
        <v>10</v>
      </c>
      <c r="L287" s="193" t="s">
        <v>11</v>
      </c>
      <c r="M287" s="193" t="s">
        <v>17</v>
      </c>
      <c r="N287" s="194" t="s">
        <v>17</v>
      </c>
    </row>
    <row r="288" spans="1:14" ht="14.25" customHeight="1">
      <c r="A288" s="215" t="s">
        <v>118</v>
      </c>
      <c r="B288" s="193" t="s">
        <v>19</v>
      </c>
      <c r="C288" s="19">
        <v>20.02</v>
      </c>
      <c r="D288" s="19">
        <v>284.48</v>
      </c>
      <c r="E288" s="19">
        <v>245.98</v>
      </c>
      <c r="F288" s="12">
        <f>(D288-E288)/E288*100</f>
        <v>15.651678998292557</v>
      </c>
      <c r="G288" s="20">
        <v>2180</v>
      </c>
      <c r="H288" s="20">
        <v>176223.38</v>
      </c>
      <c r="I288" s="20">
        <v>266</v>
      </c>
      <c r="J288" s="20">
        <v>20.32</v>
      </c>
      <c r="K288" s="20">
        <v>133.56</v>
      </c>
      <c r="L288" s="20">
        <v>192.11</v>
      </c>
      <c r="M288" s="31">
        <f>(K288-L288)/L288*100</f>
        <v>-30.477330695955445</v>
      </c>
      <c r="N288" s="167">
        <f>D288/D327*100</f>
        <v>0.3199823598872068</v>
      </c>
    </row>
    <row r="289" spans="1:14" ht="14.25" customHeight="1">
      <c r="A289" s="215"/>
      <c r="B289" s="193" t="s">
        <v>20</v>
      </c>
      <c r="C289" s="20">
        <v>4.84</v>
      </c>
      <c r="D289" s="20">
        <v>97.84</v>
      </c>
      <c r="E289" s="20">
        <v>58.23</v>
      </c>
      <c r="F289" s="12">
        <f>(D289-E289)/E289*100</f>
        <v>68.023355658595236</v>
      </c>
      <c r="G289" s="20">
        <v>979</v>
      </c>
      <c r="H289" s="20">
        <v>19280</v>
      </c>
      <c r="I289" s="20">
        <v>170</v>
      </c>
      <c r="J289" s="20">
        <v>15.17</v>
      </c>
      <c r="K289" s="20">
        <v>62.76</v>
      </c>
      <c r="L289" s="20">
        <v>12</v>
      </c>
      <c r="M289" s="31">
        <f>(K289-L289)/L289*100</f>
        <v>422.99999999999994</v>
      </c>
      <c r="N289" s="167">
        <f>D289/D328*100</f>
        <v>0.33960505369121086</v>
      </c>
    </row>
    <row r="290" spans="1:14" ht="14.25" customHeight="1">
      <c r="A290" s="215"/>
      <c r="B290" s="193" t="s">
        <v>21</v>
      </c>
      <c r="C290" s="20">
        <v>0.64</v>
      </c>
      <c r="D290" s="20">
        <v>10.58</v>
      </c>
      <c r="E290" s="20">
        <v>18.059999999999999</v>
      </c>
      <c r="F290" s="12">
        <f>(D290-E290)/E290*100</f>
        <v>-41.417497231450717</v>
      </c>
      <c r="G290" s="20">
        <v>4</v>
      </c>
      <c r="H290" s="20">
        <v>2188</v>
      </c>
      <c r="I290" s="20">
        <v>2</v>
      </c>
      <c r="J290" s="20"/>
      <c r="K290" s="20">
        <v>0.56000000000000005</v>
      </c>
      <c r="L290" s="20">
        <v>1.1599999999999999</v>
      </c>
      <c r="M290" s="31"/>
      <c r="N290" s="167">
        <f>D290/D329*100</f>
        <v>0.31358656308442484</v>
      </c>
    </row>
    <row r="291" spans="1:14" ht="14.25" customHeight="1">
      <c r="A291" s="215"/>
      <c r="B291" s="193" t="s">
        <v>22</v>
      </c>
      <c r="C291" s="20"/>
      <c r="D291" s="20"/>
      <c r="E291" s="20"/>
      <c r="F291" s="12"/>
      <c r="G291" s="20">
        <v>15</v>
      </c>
      <c r="H291" s="20">
        <v>1100</v>
      </c>
      <c r="I291" s="20">
        <v>1</v>
      </c>
      <c r="J291" s="20"/>
      <c r="K291" s="20"/>
      <c r="L291" s="20"/>
      <c r="M291" s="31"/>
      <c r="N291" s="167">
        <f>D291/D330*100</f>
        <v>0</v>
      </c>
    </row>
    <row r="292" spans="1:14" ht="14.25" customHeight="1">
      <c r="A292" s="215"/>
      <c r="B292" s="193" t="s">
        <v>23</v>
      </c>
      <c r="C292" s="20"/>
      <c r="D292" s="20"/>
      <c r="E292" s="20"/>
      <c r="F292" s="12"/>
      <c r="G292" s="20"/>
      <c r="H292" s="20"/>
      <c r="I292" s="20"/>
      <c r="J292" s="20"/>
      <c r="K292" s="20"/>
      <c r="L292" s="20"/>
      <c r="M292" s="31"/>
      <c r="N292" s="167"/>
    </row>
    <row r="293" spans="1:14" ht="14.25" customHeight="1">
      <c r="A293" s="215"/>
      <c r="B293" s="193" t="s">
        <v>24</v>
      </c>
      <c r="C293" s="20">
        <v>0.15</v>
      </c>
      <c r="D293" s="20">
        <v>20.23</v>
      </c>
      <c r="E293" s="20">
        <v>14.87</v>
      </c>
      <c r="F293" s="12">
        <f>(D293-E293)/E293*100</f>
        <v>36.045729657027579</v>
      </c>
      <c r="G293" s="20">
        <v>15</v>
      </c>
      <c r="H293" s="20">
        <v>24039.3</v>
      </c>
      <c r="I293" s="20">
        <v>1</v>
      </c>
      <c r="J293" s="20"/>
      <c r="K293" s="20">
        <v>0.44</v>
      </c>
      <c r="L293" s="20">
        <v>0.44</v>
      </c>
      <c r="M293" s="31">
        <f>(K293-L293)/L293*100</f>
        <v>0</v>
      </c>
      <c r="N293" s="167">
        <f>D293/D332*100</f>
        <v>0.20468664807688167</v>
      </c>
    </row>
    <row r="294" spans="1:14" ht="14.25" customHeight="1">
      <c r="A294" s="215"/>
      <c r="B294" s="193" t="s">
        <v>25</v>
      </c>
      <c r="C294" s="22"/>
      <c r="D294" s="22"/>
      <c r="E294" s="22"/>
      <c r="F294" s="12"/>
      <c r="G294" s="22"/>
      <c r="H294" s="22"/>
      <c r="I294" s="22"/>
      <c r="J294" s="22"/>
      <c r="K294" s="22"/>
      <c r="L294" s="22"/>
      <c r="M294" s="31"/>
      <c r="N294" s="167"/>
    </row>
    <row r="295" spans="1:14" ht="14.25" customHeight="1">
      <c r="A295" s="215"/>
      <c r="B295" s="193" t="s">
        <v>26</v>
      </c>
      <c r="C295" s="20">
        <v>9.8800000000000008</v>
      </c>
      <c r="D295" s="20">
        <v>64.44</v>
      </c>
      <c r="E295" s="20">
        <v>76.319999999999993</v>
      </c>
      <c r="F295" s="12">
        <f>(D295-E295)/E295*100</f>
        <v>-15.566037735849052</v>
      </c>
      <c r="G295" s="20">
        <v>942</v>
      </c>
      <c r="H295" s="20">
        <v>78041.539999999994</v>
      </c>
      <c r="I295" s="20">
        <v>7</v>
      </c>
      <c r="J295" s="20">
        <v>0.09</v>
      </c>
      <c r="K295" s="20">
        <v>4.28</v>
      </c>
      <c r="L295" s="20">
        <v>16.78</v>
      </c>
      <c r="M295" s="31"/>
      <c r="N295" s="167">
        <f>D295/D334*100</f>
        <v>0.34557846144978321</v>
      </c>
    </row>
    <row r="296" spans="1:14" ht="14.25" customHeight="1">
      <c r="A296" s="215"/>
      <c r="B296" s="193" t="s">
        <v>27</v>
      </c>
      <c r="C296" s="20"/>
      <c r="D296" s="31">
        <v>8</v>
      </c>
      <c r="E296" s="31">
        <v>8.74</v>
      </c>
      <c r="F296" s="12"/>
      <c r="G296" s="40">
        <v>6</v>
      </c>
      <c r="H296" s="40">
        <v>1184.95</v>
      </c>
      <c r="I296" s="20"/>
      <c r="J296" s="20"/>
      <c r="K296" s="20"/>
      <c r="L296" s="20"/>
      <c r="M296" s="31"/>
      <c r="N296" s="167">
        <f>D296/D335*100</f>
        <v>0.22762201862753495</v>
      </c>
    </row>
    <row r="297" spans="1:14" ht="14.25" customHeight="1">
      <c r="A297" s="215"/>
      <c r="B297" s="14" t="s">
        <v>28</v>
      </c>
      <c r="C297" s="40"/>
      <c r="D297" s="40"/>
      <c r="E297" s="40"/>
      <c r="F297" s="12"/>
      <c r="G297" s="40"/>
      <c r="H297" s="40"/>
      <c r="I297" s="40"/>
      <c r="J297" s="40"/>
      <c r="K297" s="40"/>
      <c r="L297" s="40"/>
      <c r="M297" s="31"/>
      <c r="N297" s="167"/>
    </row>
    <row r="298" spans="1:14" ht="14.25" customHeight="1">
      <c r="A298" s="215"/>
      <c r="B298" s="14" t="s">
        <v>29</v>
      </c>
      <c r="C298" s="40"/>
      <c r="D298" s="40">
        <v>0.33</v>
      </c>
      <c r="E298" s="40"/>
      <c r="F298" s="12"/>
      <c r="G298" s="40">
        <v>1</v>
      </c>
      <c r="H298" s="40">
        <v>1029.95</v>
      </c>
      <c r="I298" s="40"/>
      <c r="J298" s="40"/>
      <c r="K298" s="40"/>
      <c r="L298" s="40"/>
      <c r="M298" s="31"/>
      <c r="N298" s="167">
        <f>D298/D337*100</f>
        <v>0.15823464833694401</v>
      </c>
    </row>
    <row r="299" spans="1:14" ht="14.25" customHeight="1">
      <c r="A299" s="215"/>
      <c r="B299" s="14" t="s">
        <v>30</v>
      </c>
      <c r="C299" s="31"/>
      <c r="D299" s="31">
        <v>8</v>
      </c>
      <c r="E299" s="31">
        <v>8.74</v>
      </c>
      <c r="F299" s="12"/>
      <c r="G299" s="31">
        <v>5</v>
      </c>
      <c r="H299" s="31">
        <v>155</v>
      </c>
      <c r="I299" s="31"/>
      <c r="J299" s="31"/>
      <c r="K299" s="31"/>
      <c r="L299" s="31"/>
      <c r="M299" s="31"/>
      <c r="N299" s="167"/>
    </row>
    <row r="300" spans="1:14" ht="14.25" customHeight="1" thickBot="1">
      <c r="A300" s="216"/>
      <c r="B300" s="15" t="s">
        <v>31</v>
      </c>
      <c r="C300" s="16">
        <f>C288+C290+C291+C292+C293+C294+C295+C296</f>
        <v>30.689999999999998</v>
      </c>
      <c r="D300" s="16">
        <f t="shared" ref="D300:E300" si="53">D288+D290+D291+D292+D293+D294+D295+D296</f>
        <v>387.73</v>
      </c>
      <c r="E300" s="16">
        <f t="shared" si="53"/>
        <v>363.96999999999997</v>
      </c>
      <c r="F300" s="17">
        <f>(D300-E300)/E300*100</f>
        <v>6.5280105503200945</v>
      </c>
      <c r="G300" s="16">
        <f t="shared" ref="G300:L300" si="54">G288+G290+G291+G292+G293+G294+G295+G296</f>
        <v>3162</v>
      </c>
      <c r="H300" s="16">
        <f t="shared" si="54"/>
        <v>282777.17</v>
      </c>
      <c r="I300" s="16">
        <f t="shared" si="54"/>
        <v>277</v>
      </c>
      <c r="J300" s="16">
        <f t="shared" si="54"/>
        <v>20.41</v>
      </c>
      <c r="K300" s="16">
        <f t="shared" si="54"/>
        <v>138.84</v>
      </c>
      <c r="L300" s="16">
        <f t="shared" si="54"/>
        <v>210.49</v>
      </c>
      <c r="M300" s="16">
        <f>(K300-L300)/L300*100</f>
        <v>-34.0396218347665</v>
      </c>
      <c r="N300" s="168">
        <f>D300/D339*100</f>
        <v>0.265765536701844</v>
      </c>
    </row>
    <row r="301" spans="1:14" ht="14.25" thickTop="1">
      <c r="A301" s="215" t="s">
        <v>48</v>
      </c>
      <c r="B301" s="193" t="s">
        <v>19</v>
      </c>
      <c r="C301" s="32">
        <v>-7.0000000000000007E-2</v>
      </c>
      <c r="D301" s="32">
        <v>50.97</v>
      </c>
      <c r="E301" s="32">
        <v>342.13</v>
      </c>
      <c r="F301" s="26">
        <f>(D301-E301)/E301*100</f>
        <v>-85.102154151930549</v>
      </c>
      <c r="G301" s="31">
        <v>447</v>
      </c>
      <c r="H301" s="31">
        <v>32428.84</v>
      </c>
      <c r="I301" s="31">
        <v>177</v>
      </c>
      <c r="J301" s="31"/>
      <c r="K301" s="31">
        <v>160.99</v>
      </c>
      <c r="L301" s="31">
        <v>603.64</v>
      </c>
      <c r="M301" s="32">
        <f>(K301-L301)/L301*100</f>
        <v>-73.330130541382275</v>
      </c>
      <c r="N301" s="167">
        <f>D301/D327*100</f>
        <v>5.7330922678047409E-2</v>
      </c>
    </row>
    <row r="302" spans="1:14">
      <c r="A302" s="215"/>
      <c r="B302" s="193" t="s">
        <v>20</v>
      </c>
      <c r="C302" s="31"/>
      <c r="D302" s="31"/>
      <c r="E302" s="31">
        <v>77.430000000000007</v>
      </c>
      <c r="F302" s="12">
        <f>(D302-E302)/E302*100</f>
        <v>-100</v>
      </c>
      <c r="G302" s="31">
        <v>227</v>
      </c>
      <c r="H302" s="31"/>
      <c r="I302" s="31">
        <v>67</v>
      </c>
      <c r="J302" s="31"/>
      <c r="K302" s="31"/>
      <c r="L302" s="31">
        <v>118.69</v>
      </c>
      <c r="M302" s="31">
        <f>(K302-L302)/L302*100</f>
        <v>-100</v>
      </c>
      <c r="N302" s="167">
        <f>D302/D328*100</f>
        <v>0</v>
      </c>
    </row>
    <row r="303" spans="1:14">
      <c r="A303" s="215"/>
      <c r="B303" s="193" t="s">
        <v>21</v>
      </c>
      <c r="C303" s="31"/>
      <c r="D303" s="31"/>
      <c r="E303" s="31">
        <v>0</v>
      </c>
      <c r="F303" s="12" t="e">
        <f>(D303-E303)/E303*100</f>
        <v>#DIV/0!</v>
      </c>
      <c r="G303" s="31"/>
      <c r="H303" s="31"/>
      <c r="I303" s="31"/>
      <c r="J303" s="31"/>
      <c r="K303" s="31"/>
      <c r="L303" s="31">
        <v>0</v>
      </c>
      <c r="M303" s="31"/>
      <c r="N303" s="167">
        <f>D303/D329*100</f>
        <v>0</v>
      </c>
    </row>
    <row r="304" spans="1:14">
      <c r="A304" s="215"/>
      <c r="B304" s="193" t="s">
        <v>22</v>
      </c>
      <c r="C304" s="31"/>
      <c r="D304" s="31">
        <v>0.21</v>
      </c>
      <c r="E304" s="31">
        <v>0</v>
      </c>
      <c r="F304" s="12" t="e">
        <f>(D304-E304)/E304*100</f>
        <v>#DIV/0!</v>
      </c>
      <c r="G304" s="31">
        <v>11</v>
      </c>
      <c r="H304" s="31">
        <v>740</v>
      </c>
      <c r="I304" s="31"/>
      <c r="J304" s="31"/>
      <c r="K304" s="31"/>
      <c r="L304" s="31">
        <v>7.0000000000000007E-2</v>
      </c>
      <c r="M304" s="31"/>
      <c r="N304" s="167">
        <f>D304/D330*100</f>
        <v>8.1539552198967181E-3</v>
      </c>
    </row>
    <row r="305" spans="1:14">
      <c r="A305" s="215"/>
      <c r="B305" s="193" t="s">
        <v>23</v>
      </c>
      <c r="C305" s="31"/>
      <c r="D305" s="31"/>
      <c r="E305" s="31"/>
      <c r="F305" s="12"/>
      <c r="G305" s="31"/>
      <c r="H305" s="31"/>
      <c r="I305" s="31"/>
      <c r="J305" s="31"/>
      <c r="K305" s="31"/>
      <c r="L305" s="31"/>
      <c r="M305" s="31"/>
      <c r="N305" s="167"/>
    </row>
    <row r="306" spans="1:14">
      <c r="A306" s="215"/>
      <c r="B306" s="193" t="s">
        <v>24</v>
      </c>
      <c r="C306" s="31"/>
      <c r="D306" s="31">
        <v>2.93</v>
      </c>
      <c r="E306" s="31">
        <v>35.33</v>
      </c>
      <c r="F306" s="12">
        <f>(D306-E306)/E306*100</f>
        <v>-91.706764789131043</v>
      </c>
      <c r="G306" s="31">
        <v>48</v>
      </c>
      <c r="H306" s="31">
        <v>5450</v>
      </c>
      <c r="I306" s="31">
        <v>2</v>
      </c>
      <c r="J306" s="31"/>
      <c r="K306" s="31">
        <v>0.49</v>
      </c>
      <c r="L306" s="31">
        <v>1.34</v>
      </c>
      <c r="M306" s="31"/>
      <c r="N306" s="167">
        <f>D306/D332*100</f>
        <v>2.964566875260817E-2</v>
      </c>
    </row>
    <row r="307" spans="1:14">
      <c r="A307" s="215"/>
      <c r="B307" s="193" t="s">
        <v>25</v>
      </c>
      <c r="C307" s="33"/>
      <c r="D307" s="33"/>
      <c r="E307" s="33"/>
      <c r="F307" s="12"/>
      <c r="G307" s="33"/>
      <c r="H307" s="33"/>
      <c r="I307" s="33"/>
      <c r="J307" s="33"/>
      <c r="K307" s="33"/>
      <c r="L307" s="33"/>
      <c r="M307" s="31"/>
      <c r="N307" s="167"/>
    </row>
    <row r="308" spans="1:14">
      <c r="A308" s="215"/>
      <c r="B308" s="193" t="s">
        <v>26</v>
      </c>
      <c r="C308" s="31">
        <v>0.03</v>
      </c>
      <c r="D308" s="31">
        <v>0.96</v>
      </c>
      <c r="E308" s="31">
        <v>3.15</v>
      </c>
      <c r="F308" s="12">
        <f>(D308-E308)/E308*100</f>
        <v>-69.523809523809518</v>
      </c>
      <c r="G308" s="31">
        <v>44</v>
      </c>
      <c r="H308" s="31">
        <v>3078.18</v>
      </c>
      <c r="I308" s="31"/>
      <c r="J308" s="31"/>
      <c r="K308" s="31">
        <v>0.59</v>
      </c>
      <c r="L308" s="31"/>
      <c r="M308" s="31"/>
      <c r="N308" s="167">
        <f>D308/D334*100</f>
        <v>5.1482824796988177E-3</v>
      </c>
    </row>
    <row r="309" spans="1:14">
      <c r="A309" s="215"/>
      <c r="B309" s="193" t="s">
        <v>27</v>
      </c>
      <c r="C309" s="31"/>
      <c r="D309" s="31">
        <v>2.41</v>
      </c>
      <c r="E309" s="31"/>
      <c r="F309" s="12"/>
      <c r="G309" s="31"/>
      <c r="H309" s="31">
        <v>63.91</v>
      </c>
      <c r="I309" s="31"/>
      <c r="J309" s="31"/>
      <c r="K309" s="31"/>
      <c r="L309" s="31"/>
      <c r="M309" s="31"/>
      <c r="N309" s="167"/>
    </row>
    <row r="310" spans="1:14">
      <c r="A310" s="215"/>
      <c r="B310" s="14" t="s">
        <v>28</v>
      </c>
      <c r="C310" s="34"/>
      <c r="D310" s="34"/>
      <c r="E310" s="34"/>
      <c r="F310" s="12"/>
      <c r="G310" s="34"/>
      <c r="H310" s="34"/>
      <c r="I310" s="34"/>
      <c r="J310" s="34"/>
      <c r="K310" s="34"/>
      <c r="L310" s="34"/>
      <c r="M310" s="31"/>
      <c r="N310" s="167"/>
    </row>
    <row r="311" spans="1:14">
      <c r="A311" s="215"/>
      <c r="B311" s="14" t="s">
        <v>29</v>
      </c>
      <c r="C311" s="34"/>
      <c r="D311" s="34"/>
      <c r="E311" s="34"/>
      <c r="F311" s="12"/>
      <c r="G311" s="34"/>
      <c r="H311" s="34"/>
      <c r="I311" s="34"/>
      <c r="J311" s="34"/>
      <c r="K311" s="34"/>
      <c r="L311" s="34"/>
      <c r="M311" s="31"/>
      <c r="N311" s="167"/>
    </row>
    <row r="312" spans="1:14">
      <c r="A312" s="215"/>
      <c r="B312" s="14" t="s">
        <v>30</v>
      </c>
      <c r="C312" s="34"/>
      <c r="D312" s="34">
        <v>2.41</v>
      </c>
      <c r="E312" s="34"/>
      <c r="F312" s="12"/>
      <c r="G312" s="34"/>
      <c r="H312" s="34">
        <v>63.91</v>
      </c>
      <c r="I312" s="34"/>
      <c r="J312" s="34"/>
      <c r="K312" s="34"/>
      <c r="L312" s="34"/>
      <c r="M312" s="31"/>
      <c r="N312" s="167"/>
    </row>
    <row r="313" spans="1:14" ht="14.25" thickBot="1">
      <c r="A313" s="216"/>
      <c r="B313" s="15" t="s">
        <v>31</v>
      </c>
      <c r="C313" s="16">
        <f>C301+C303+C304+C305+C306+C307+C308+C309</f>
        <v>-4.0000000000000008E-2</v>
      </c>
      <c r="D313" s="16">
        <f t="shared" ref="D313" si="55">D301+D303+D304+D305+D306+D307+D308+D309</f>
        <v>57.480000000000004</v>
      </c>
      <c r="E313" s="16">
        <v>380.60999999999996</v>
      </c>
      <c r="F313" s="17">
        <f>(D313-E313)/E313*100</f>
        <v>-84.897927011901942</v>
      </c>
      <c r="G313" s="16">
        <f t="shared" ref="G313:L313" si="56">G301+G303+G304+G305+G306+G307+G308+G309</f>
        <v>550</v>
      </c>
      <c r="H313" s="16">
        <f t="shared" si="56"/>
        <v>41760.93</v>
      </c>
      <c r="I313" s="16">
        <f t="shared" si="56"/>
        <v>179</v>
      </c>
      <c r="J313" s="16">
        <f t="shared" si="56"/>
        <v>0</v>
      </c>
      <c r="K313" s="16">
        <f t="shared" si="56"/>
        <v>162.07000000000002</v>
      </c>
      <c r="L313" s="16">
        <f t="shared" si="56"/>
        <v>605.05000000000007</v>
      </c>
      <c r="M313" s="16">
        <f>(K313-L313)/L313*100</f>
        <v>-73.213783984794645</v>
      </c>
      <c r="N313" s="168">
        <f>D313/D339*100</f>
        <v>3.9399074225935561E-2</v>
      </c>
    </row>
    <row r="314" spans="1:14" ht="14.25" thickTop="1">
      <c r="A314" s="215" t="s">
        <v>95</v>
      </c>
      <c r="B314" s="193" t="s">
        <v>19</v>
      </c>
      <c r="C314" s="32">
        <v>46.58</v>
      </c>
      <c r="D314" s="32">
        <v>768.9</v>
      </c>
      <c r="E314" s="32">
        <v>438.09</v>
      </c>
      <c r="F314" s="26">
        <f>(D314-E314)/E314*100</f>
        <v>75.511881120317753</v>
      </c>
      <c r="G314" s="31">
        <v>7457</v>
      </c>
      <c r="H314" s="31">
        <v>726460.18</v>
      </c>
      <c r="I314" s="31">
        <v>1093</v>
      </c>
      <c r="J314" s="31">
        <v>26.9</v>
      </c>
      <c r="K314" s="31">
        <v>358.2</v>
      </c>
      <c r="L314" s="31">
        <v>15</v>
      </c>
      <c r="M314" s="32">
        <f>(K314-L314)/L314*100</f>
        <v>2288</v>
      </c>
      <c r="N314" s="167">
        <f t="shared" ref="N314:N321" si="57">D314/D327*100</f>
        <v>0.86485670879243981</v>
      </c>
    </row>
    <row r="315" spans="1:14">
      <c r="A315" s="215"/>
      <c r="B315" s="193" t="s">
        <v>20</v>
      </c>
      <c r="C315" s="31">
        <v>4.9799999999999969</v>
      </c>
      <c r="D315" s="31">
        <v>220.64999999999986</v>
      </c>
      <c r="E315" s="31">
        <v>148.83999999999997</v>
      </c>
      <c r="F315" s="12">
        <f>(D315-E315)/E315*100</f>
        <v>48.246439129266264</v>
      </c>
      <c r="G315" s="31">
        <v>2799</v>
      </c>
      <c r="H315" s="31">
        <v>55980</v>
      </c>
      <c r="I315" s="31">
        <v>368</v>
      </c>
      <c r="J315" s="31">
        <v>9</v>
      </c>
      <c r="K315" s="31">
        <v>136.30000000000001</v>
      </c>
      <c r="L315" s="31">
        <v>0</v>
      </c>
      <c r="M315" s="31" t="e">
        <f>(K315-L315)/L315*100</f>
        <v>#DIV/0!</v>
      </c>
      <c r="N315" s="167">
        <f t="shared" si="57"/>
        <v>0.76588159338681139</v>
      </c>
    </row>
    <row r="316" spans="1:14">
      <c r="A316" s="215"/>
      <c r="B316" s="193" t="s">
        <v>21</v>
      </c>
      <c r="C316" s="31">
        <v>0</v>
      </c>
      <c r="D316" s="31">
        <v>9.1700000000000017</v>
      </c>
      <c r="E316" s="31"/>
      <c r="F316" s="12" t="e">
        <f>(D316-E316)/E316*100</f>
        <v>#DIV/0!</v>
      </c>
      <c r="G316" s="31">
        <v>3</v>
      </c>
      <c r="H316" s="31">
        <v>53811.17</v>
      </c>
      <c r="I316" s="31"/>
      <c r="J316" s="31"/>
      <c r="K316" s="31"/>
      <c r="L316" s="31">
        <v>0</v>
      </c>
      <c r="M316" s="31"/>
      <c r="N316" s="167">
        <f t="shared" si="57"/>
        <v>0.2717947810476537</v>
      </c>
    </row>
    <row r="317" spans="1:14">
      <c r="A317" s="215"/>
      <c r="B317" s="193" t="s">
        <v>22</v>
      </c>
      <c r="C317" s="31">
        <v>0.11</v>
      </c>
      <c r="D317" s="31">
        <v>0.71000000000000008</v>
      </c>
      <c r="E317" s="31">
        <v>0.37</v>
      </c>
      <c r="F317" s="12">
        <f>(D317-E317)/E317*100</f>
        <v>91.891891891891916</v>
      </c>
      <c r="G317" s="31">
        <v>56</v>
      </c>
      <c r="H317" s="31">
        <v>8736.9</v>
      </c>
      <c r="I317" s="31">
        <v>4</v>
      </c>
      <c r="J317" s="31">
        <v>0.34</v>
      </c>
      <c r="K317" s="31">
        <v>1.34</v>
      </c>
      <c r="L317" s="31">
        <v>0</v>
      </c>
      <c r="M317" s="31"/>
      <c r="N317" s="167">
        <f t="shared" si="57"/>
        <v>2.7568134314888908E-2</v>
      </c>
    </row>
    <row r="318" spans="1:14">
      <c r="A318" s="215"/>
      <c r="B318" s="193" t="s">
        <v>23</v>
      </c>
      <c r="C318" s="31"/>
      <c r="D318" s="31"/>
      <c r="E318" s="31"/>
      <c r="F318" s="12"/>
      <c r="G318" s="31"/>
      <c r="H318" s="31"/>
      <c r="I318" s="31"/>
      <c r="J318" s="31"/>
      <c r="K318" s="31"/>
      <c r="L318" s="31">
        <v>0</v>
      </c>
      <c r="M318" s="31"/>
      <c r="N318" s="167">
        <f t="shared" si="57"/>
        <v>0</v>
      </c>
    </row>
    <row r="319" spans="1:14">
      <c r="A319" s="215"/>
      <c r="B319" s="193" t="s">
        <v>24</v>
      </c>
      <c r="C319" s="31">
        <v>0.85</v>
      </c>
      <c r="D319" s="31">
        <v>41.03</v>
      </c>
      <c r="E319" s="31">
        <v>21.689999999999998</v>
      </c>
      <c r="F319" s="12">
        <f>(D319-E319)/E319*100</f>
        <v>89.165514061779646</v>
      </c>
      <c r="G319" s="31">
        <v>196</v>
      </c>
      <c r="H319" s="31">
        <v>44316</v>
      </c>
      <c r="I319" s="31">
        <v>2</v>
      </c>
      <c r="J319" s="31">
        <v>0</v>
      </c>
      <c r="K319" s="31">
        <v>1.56</v>
      </c>
      <c r="L319" s="31">
        <v>0.24000000000000002</v>
      </c>
      <c r="M319" s="31"/>
      <c r="N319" s="167">
        <f t="shared" si="57"/>
        <v>0.41514054229334924</v>
      </c>
    </row>
    <row r="320" spans="1:14">
      <c r="A320" s="215"/>
      <c r="B320" s="193" t="s">
        <v>25</v>
      </c>
      <c r="C320" s="33"/>
      <c r="D320" s="33"/>
      <c r="E320" s="33"/>
      <c r="F320" s="12"/>
      <c r="G320" s="33"/>
      <c r="H320" s="33"/>
      <c r="I320" s="33"/>
      <c r="J320" s="33"/>
      <c r="K320" s="33"/>
      <c r="L320" s="33">
        <v>0</v>
      </c>
      <c r="M320" s="31"/>
      <c r="N320" s="167">
        <f t="shared" si="57"/>
        <v>0</v>
      </c>
    </row>
    <row r="321" spans="1:14">
      <c r="A321" s="215"/>
      <c r="B321" s="193" t="s">
        <v>26</v>
      </c>
      <c r="C321" s="31">
        <v>4.66</v>
      </c>
      <c r="D321" s="31">
        <v>59.06</v>
      </c>
      <c r="E321" s="31">
        <v>11.160000000000002</v>
      </c>
      <c r="F321" s="12">
        <f>(D321-E321)/E321*100</f>
        <v>429.21146953405002</v>
      </c>
      <c r="G321" s="31">
        <v>2282</v>
      </c>
      <c r="H321" s="31">
        <v>231730.36000000002</v>
      </c>
      <c r="I321" s="31">
        <v>63</v>
      </c>
      <c r="J321" s="31">
        <v>0.44</v>
      </c>
      <c r="K321" s="31">
        <v>14.7</v>
      </c>
      <c r="L321" s="31">
        <v>0.09</v>
      </c>
      <c r="M321" s="31"/>
      <c r="N321" s="167">
        <f t="shared" si="57"/>
        <v>0.31672662838647103</v>
      </c>
    </row>
    <row r="322" spans="1:14">
      <c r="A322" s="215"/>
      <c r="B322" s="193" t="s">
        <v>27</v>
      </c>
      <c r="C322" s="31">
        <v>0.59</v>
      </c>
      <c r="D322" s="31">
        <v>2.02</v>
      </c>
      <c r="E322" s="31"/>
      <c r="F322" s="12"/>
      <c r="G322" s="31">
        <v>4</v>
      </c>
      <c r="H322" s="31">
        <v>1411.6799999999998</v>
      </c>
      <c r="I322" s="31"/>
      <c r="J322" s="31"/>
      <c r="K322" s="31"/>
      <c r="L322" s="31">
        <v>0</v>
      </c>
      <c r="M322" s="31"/>
      <c r="N322" s="167"/>
    </row>
    <row r="323" spans="1:14">
      <c r="A323" s="215"/>
      <c r="B323" s="14" t="s">
        <v>28</v>
      </c>
      <c r="C323" s="34"/>
      <c r="D323" s="34"/>
      <c r="E323" s="34"/>
      <c r="F323" s="12"/>
      <c r="G323" s="34"/>
      <c r="H323" s="34"/>
      <c r="I323" s="34"/>
      <c r="J323" s="34"/>
      <c r="K323" s="34"/>
      <c r="L323" s="34">
        <v>0</v>
      </c>
      <c r="M323" s="31"/>
      <c r="N323" s="167"/>
    </row>
    <row r="324" spans="1:14">
      <c r="A324" s="215"/>
      <c r="B324" s="14" t="s">
        <v>29</v>
      </c>
      <c r="C324" s="34">
        <v>0.59</v>
      </c>
      <c r="D324" s="34">
        <v>2.02</v>
      </c>
      <c r="E324" s="34"/>
      <c r="F324" s="12"/>
      <c r="G324" s="34"/>
      <c r="H324" s="34">
        <v>1411.6799999999998</v>
      </c>
      <c r="I324" s="34"/>
      <c r="J324" s="34"/>
      <c r="K324" s="34"/>
      <c r="L324" s="34">
        <v>0</v>
      </c>
      <c r="M324" s="31"/>
      <c r="N324" s="167"/>
    </row>
    <row r="325" spans="1:14">
      <c r="A325" s="215"/>
      <c r="B325" s="14" t="s">
        <v>30</v>
      </c>
      <c r="C325" s="34"/>
      <c r="D325" s="34"/>
      <c r="E325" s="34"/>
      <c r="F325" s="12"/>
      <c r="G325" s="34"/>
      <c r="H325" s="34"/>
      <c r="I325" s="34"/>
      <c r="J325" s="34"/>
      <c r="K325" s="34"/>
      <c r="L325" s="34">
        <v>0</v>
      </c>
      <c r="M325" s="31"/>
      <c r="N325" s="167"/>
    </row>
    <row r="326" spans="1:14" ht="14.25" thickBot="1">
      <c r="A326" s="216"/>
      <c r="B326" s="15" t="s">
        <v>31</v>
      </c>
      <c r="C326" s="16">
        <f>C314+C316+C317+C318+C319+C320+C321+C322</f>
        <v>52.790000000000006</v>
      </c>
      <c r="D326" s="16">
        <f t="shared" ref="D326:E326" si="58">D314+D316+D317+D318+D319+D320+D321+D322</f>
        <v>880.88999999999987</v>
      </c>
      <c r="E326" s="16">
        <f t="shared" si="58"/>
        <v>471.31</v>
      </c>
      <c r="F326" s="17">
        <f t="shared" ref="F326:F339" si="59">(D326-E326)/E326*100</f>
        <v>86.902463346841756</v>
      </c>
      <c r="G326" s="16">
        <f t="shared" ref="G326:L326" si="60">G314+G316+G317+G318+G319+G320+G321+G322</f>
        <v>9998</v>
      </c>
      <c r="H326" s="16">
        <f t="shared" si="60"/>
        <v>1066466.29</v>
      </c>
      <c r="I326" s="16">
        <f t="shared" si="60"/>
        <v>1162</v>
      </c>
      <c r="J326" s="16">
        <f t="shared" si="60"/>
        <v>27.68</v>
      </c>
      <c r="K326" s="16">
        <f t="shared" si="60"/>
        <v>375.79999999999995</v>
      </c>
      <c r="L326" s="16">
        <f t="shared" si="60"/>
        <v>15.33</v>
      </c>
      <c r="M326" s="16">
        <f>(K326-L326)/L326*100</f>
        <v>2351.4024787997391</v>
      </c>
      <c r="N326" s="168">
        <f>D326/D339*100</f>
        <v>0.60379698146980454</v>
      </c>
    </row>
    <row r="327" spans="1:14" ht="14.25" thickTop="1">
      <c r="A327" s="226" t="s">
        <v>49</v>
      </c>
      <c r="B327" s="193" t="s">
        <v>19</v>
      </c>
      <c r="C327" s="31">
        <f t="shared" ref="C327:C338" si="61">C6+C19+C32+C53+C66+C79+C100+C113+C126+C147+C160+C173+C194+C207+C220+C241+C254+C267+C288+C301+C314</f>
        <v>9220.5302840000022</v>
      </c>
      <c r="D327" s="31">
        <f t="shared" ref="D327:E327" si="62">D6+D19+D32+D53+D66+D79+D100+D113+D126+D147+D160+D173+D194+D207+D220+D241+D254+D267+D288+D301+D314</f>
        <v>88904.900913999983</v>
      </c>
      <c r="E327" s="31">
        <f t="shared" si="62"/>
        <v>76602.795415999994</v>
      </c>
      <c r="F327" s="160">
        <f t="shared" si="59"/>
        <v>16.059603871101622</v>
      </c>
      <c r="G327" s="31">
        <f t="shared" ref="G327:G338" si="63">G6+G19+G32+G53+G66+G79+G100+G113+G126+G147+G160+G173+G194+G207+G220+G241+G254+G267+G288+G301+G314</f>
        <v>663465</v>
      </c>
      <c r="H327" s="31">
        <f t="shared" ref="H327:K327" si="64">H6+H19+H32+H53+H66+H79+H100+H113+H126+H147+H160+H173+H194+H207+H220+H241+H254+H267+H288+H301+H314</f>
        <v>78343083.313523993</v>
      </c>
      <c r="I327" s="31">
        <f t="shared" si="64"/>
        <v>59807</v>
      </c>
      <c r="J327" s="31">
        <f t="shared" si="64"/>
        <v>4979.8304279999993</v>
      </c>
      <c r="K327" s="31">
        <f t="shared" si="64"/>
        <v>43942.617637999982</v>
      </c>
      <c r="L327" s="31">
        <f t="shared" ref="L327:L338" si="65">L6+L19+L32+L53+L66+L79+L100+L113+L126+L147+L160+L173+L194+L207+L220+L241+L254+L267+L288+L301+L314</f>
        <v>47765.591769999999</v>
      </c>
      <c r="M327" s="32">
        <f t="shared" ref="M327:M339" si="66">(K327-L327)/L327*100</f>
        <v>-8.0036151345268216</v>
      </c>
      <c r="N327" s="167">
        <f>D327/D339*100</f>
        <v>60.938949028533948</v>
      </c>
    </row>
    <row r="328" spans="1:14">
      <c r="A328" s="227"/>
      <c r="B328" s="193" t="s">
        <v>20</v>
      </c>
      <c r="C328" s="31">
        <f t="shared" si="61"/>
        <v>3074.2654819999998</v>
      </c>
      <c r="D328" s="31">
        <f t="shared" ref="D328:E328" si="67">D7+D20+D33+D54+D67+D80+D101+D114+D127+D148+D161+D174+D195+D208+D221+D242+D255+D268+D289+D302+D315</f>
        <v>28809.936406000001</v>
      </c>
      <c r="E328" s="31">
        <f t="shared" si="67"/>
        <v>19338.604524999999</v>
      </c>
      <c r="F328" s="150">
        <f t="shared" si="59"/>
        <v>48.976294379234702</v>
      </c>
      <c r="G328" s="31">
        <f t="shared" si="63"/>
        <v>348259</v>
      </c>
      <c r="H328" s="31">
        <f t="shared" ref="H328:K328" si="68">H7+H20+H33+H54+H67+H80+H101+H114+H127+H148+H161+H174+H195+H208+H221+H242+H255+H268+H289+H302+H315</f>
        <v>4990741.818</v>
      </c>
      <c r="I328" s="31">
        <f t="shared" si="68"/>
        <v>32798</v>
      </c>
      <c r="J328" s="31">
        <f t="shared" si="68"/>
        <v>1805.4848149999993</v>
      </c>
      <c r="K328" s="31">
        <f t="shared" si="68"/>
        <v>15481.585026999997</v>
      </c>
      <c r="L328" s="31">
        <f t="shared" si="65"/>
        <v>14752.948156</v>
      </c>
      <c r="M328" s="31">
        <f t="shared" si="66"/>
        <v>4.9389238225151733</v>
      </c>
      <c r="N328" s="167">
        <f>D328/D339*100</f>
        <v>19.74747430244393</v>
      </c>
    </row>
    <row r="329" spans="1:14">
      <c r="A329" s="227"/>
      <c r="B329" s="193" t="s">
        <v>21</v>
      </c>
      <c r="C329" s="31">
        <f t="shared" si="61"/>
        <v>190.93716600000002</v>
      </c>
      <c r="D329" s="31">
        <f t="shared" ref="D329:E329" si="69">D8+D21+D34+D55+D68+D81+D102+D115+D128+D149+D162+D175+D196+D209+D222+D243+D256+D269+D290+D303+D316</f>
        <v>3373.8690510000001</v>
      </c>
      <c r="E329" s="31">
        <f t="shared" si="69"/>
        <v>3703.270368</v>
      </c>
      <c r="F329" s="150">
        <f t="shared" si="59"/>
        <v>-8.8948762652157463</v>
      </c>
      <c r="G329" s="31">
        <f t="shared" si="63"/>
        <v>3529</v>
      </c>
      <c r="H329" s="31">
        <f t="shared" ref="H329:K329" si="70">H8+H21+H34+H55+H68+H81+H102+H115+H128+H149+H162+H175+H196+H209+H222+H243+H256+H269+H290+H303+H316</f>
        <v>4467633.546108</v>
      </c>
      <c r="I329" s="31">
        <f t="shared" si="70"/>
        <v>375</v>
      </c>
      <c r="J329" s="31">
        <f t="shared" si="70"/>
        <v>94.39274300000011</v>
      </c>
      <c r="K329" s="31">
        <f t="shared" si="70"/>
        <v>1437.9221260000002</v>
      </c>
      <c r="L329" s="31">
        <f t="shared" si="65"/>
        <v>3578.1116259999994</v>
      </c>
      <c r="M329" s="31">
        <f t="shared" si="66"/>
        <v>-59.81337989705299</v>
      </c>
      <c r="N329" s="167">
        <f>D329/D339*100</f>
        <v>2.31258380600097</v>
      </c>
    </row>
    <row r="330" spans="1:14">
      <c r="A330" s="227"/>
      <c r="B330" s="193" t="s">
        <v>22</v>
      </c>
      <c r="C330" s="31">
        <f t="shared" si="61"/>
        <v>366.94655699999987</v>
      </c>
      <c r="D330" s="31">
        <f t="shared" ref="D330:E330" si="71">D9+D22+D35+D56+D69+D82+D103+D116+D129+D150+D163+D176+D197+D210+D223+D244+D257+D270+D291+D304+D317</f>
        <v>2575.4372490000005</v>
      </c>
      <c r="E330" s="31">
        <f t="shared" si="71"/>
        <v>1418.0077290000002</v>
      </c>
      <c r="F330" s="150">
        <f t="shared" si="59"/>
        <v>81.623639725591389</v>
      </c>
      <c r="G330" s="31">
        <f t="shared" si="63"/>
        <v>195442</v>
      </c>
      <c r="H330" s="31">
        <f t="shared" ref="H330:K330" si="72">H9+H22+H35+H56+H69+H82+H103+H116+H129+H150+H163+H176+H197+H210+H223+H244+H257+H270+H291+H304+H317</f>
        <v>7848633.720540002</v>
      </c>
      <c r="I330" s="31">
        <f t="shared" si="72"/>
        <v>5898</v>
      </c>
      <c r="J330" s="31">
        <f t="shared" si="72"/>
        <v>85.015843000000046</v>
      </c>
      <c r="K330" s="31">
        <f t="shared" si="72"/>
        <v>790.35615099999995</v>
      </c>
      <c r="L330" s="31">
        <f t="shared" si="65"/>
        <v>648.78370000000018</v>
      </c>
      <c r="M330" s="31">
        <f t="shared" si="66"/>
        <v>21.821209595740417</v>
      </c>
      <c r="N330" s="167">
        <f>D330/D339*100</f>
        <v>1.7653069474180636</v>
      </c>
    </row>
    <row r="331" spans="1:14">
      <c r="A331" s="227"/>
      <c r="B331" s="193" t="s">
        <v>23</v>
      </c>
      <c r="C331" s="31">
        <f t="shared" si="61"/>
        <v>39.018137000000003</v>
      </c>
      <c r="D331" s="31">
        <f t="shared" ref="D331:E331" si="73">D10+D23+D36+D57+D70+D83+D104+D117+D130+D151+D164+D177+D198+D211+D224+D245+D258+D271+D292+D305+D318</f>
        <v>345.14634297000003</v>
      </c>
      <c r="E331" s="31">
        <f t="shared" si="73"/>
        <v>291.08511525</v>
      </c>
      <c r="F331" s="150">
        <f t="shared" si="59"/>
        <v>18.572309227687324</v>
      </c>
      <c r="G331" s="31">
        <f t="shared" si="63"/>
        <v>7889</v>
      </c>
      <c r="H331" s="31">
        <f t="shared" ref="H331:K331" si="74">H10+H23+H36+H57+H70+H83+H104+H117+H130+H151+H164+H177+H198+H211+H224+H245+H258+H271+H292+H305+H318</f>
        <v>1488479.4924875202</v>
      </c>
      <c r="I331" s="31">
        <f t="shared" si="74"/>
        <v>48</v>
      </c>
      <c r="J331" s="31">
        <f t="shared" si="74"/>
        <v>11.003926</v>
      </c>
      <c r="K331" s="31">
        <f t="shared" si="74"/>
        <v>64.909635000000009</v>
      </c>
      <c r="L331" s="31">
        <f t="shared" si="65"/>
        <v>64.912451000000004</v>
      </c>
      <c r="M331" s="31">
        <f t="shared" si="66"/>
        <v>-4.3381507809583568E-3</v>
      </c>
      <c r="N331" s="167">
        <f>D331/D339*100</f>
        <v>0.23657700740231805</v>
      </c>
    </row>
    <row r="332" spans="1:14">
      <c r="A332" s="227"/>
      <c r="B332" s="193" t="s">
        <v>24</v>
      </c>
      <c r="C332" s="31">
        <f t="shared" si="61"/>
        <v>929.80036000000007</v>
      </c>
      <c r="D332" s="31">
        <f t="shared" ref="D332:E332" si="75">D11+D24+D37+D58+D71+D84+D105+D118+D131+D152+D165+D178+D199+D212+D225+D246+D259+D272+D293+D306+D319</f>
        <v>9883.3999139999978</v>
      </c>
      <c r="E332" s="31">
        <f t="shared" si="75"/>
        <v>8843.3871820000022</v>
      </c>
      <c r="F332" s="150">
        <f t="shared" si="59"/>
        <v>11.760343752864934</v>
      </c>
      <c r="G332" s="31">
        <f t="shared" si="63"/>
        <v>43103</v>
      </c>
      <c r="H332" s="31">
        <f t="shared" ref="H332:K332" si="76">H11+H24+H37+H58+H71+H84+H105+H118+H131+H152+H165+H178+H199+H212+H225+H246+H259+H272+H293+H306+H319</f>
        <v>11580700.724459</v>
      </c>
      <c r="I332" s="31">
        <f t="shared" si="76"/>
        <v>1882</v>
      </c>
      <c r="J332" s="31">
        <f t="shared" si="76"/>
        <v>289.37878400000011</v>
      </c>
      <c r="K332" s="31">
        <f t="shared" si="76"/>
        <v>4335.7318998499995</v>
      </c>
      <c r="L332" s="31">
        <f t="shared" si="65"/>
        <v>3742.7769607500004</v>
      </c>
      <c r="M332" s="31">
        <f t="shared" si="66"/>
        <v>15.842646925484418</v>
      </c>
      <c r="N332" s="167">
        <f>D332/D339*100</f>
        <v>6.7744747184462595</v>
      </c>
    </row>
    <row r="333" spans="1:14">
      <c r="A333" s="227"/>
      <c r="B333" s="193" t="s">
        <v>25</v>
      </c>
      <c r="C333" s="31">
        <f t="shared" si="61"/>
        <v>450.85081400000092</v>
      </c>
      <c r="D333" s="31">
        <f t="shared" ref="D333:E333" si="77">D12+D25+D38+D59+D72+D85+D106+D119+D132+D153+D166+D179+D200+D213+D226+D247+D260+D273+D294+D307+D320</f>
        <v>18647.405460000002</v>
      </c>
      <c r="E333" s="31">
        <f t="shared" si="77"/>
        <v>15251.079904999999</v>
      </c>
      <c r="F333" s="150">
        <f t="shared" si="59"/>
        <v>22.269410272295097</v>
      </c>
      <c r="G333" s="31">
        <f t="shared" si="63"/>
        <v>5693</v>
      </c>
      <c r="H333" s="31">
        <f t="shared" ref="H333:K333" si="78">H12+H25+H38+H59+H72+H85+H106+H119+H132+H153+H166+H179+H200+H213+H226+H247+H260+H273+H294+H307+H320</f>
        <v>981825.5714459999</v>
      </c>
      <c r="I333" s="31">
        <f t="shared" si="78"/>
        <v>9515</v>
      </c>
      <c r="J333" s="31">
        <f t="shared" si="78"/>
        <v>668.0760770000004</v>
      </c>
      <c r="K333" s="31">
        <f t="shared" si="78"/>
        <v>6290.8426539999991</v>
      </c>
      <c r="L333" s="31">
        <f t="shared" si="65"/>
        <v>7985.5465810000005</v>
      </c>
      <c r="M333" s="31">
        <f t="shared" si="66"/>
        <v>-21.222140648859376</v>
      </c>
      <c r="N333" s="167">
        <f>D333/D339*100</f>
        <v>12.781672091852053</v>
      </c>
    </row>
    <row r="334" spans="1:14">
      <c r="A334" s="227"/>
      <c r="B334" s="193" t="s">
        <v>26</v>
      </c>
      <c r="C334" s="31">
        <f t="shared" si="61"/>
        <v>615.01383299999736</v>
      </c>
      <c r="D334" s="31">
        <f t="shared" ref="D334:E334" si="79">D13+D26+D39+D60+D73+D86+D107+D120+D133+D154+D167+D180+D201+D214+D227+D248+D261+D274+D295+D308+D321</f>
        <v>18646.995455</v>
      </c>
      <c r="E334" s="31">
        <f t="shared" si="79"/>
        <v>18247.625604000004</v>
      </c>
      <c r="F334" s="150">
        <f t="shared" si="59"/>
        <v>2.1886126977114833</v>
      </c>
      <c r="G334" s="31">
        <f t="shared" si="63"/>
        <v>707274</v>
      </c>
      <c r="H334" s="31">
        <f t="shared" ref="H334:K334" si="80">H13+H26+H39+H60+H73+H86+H107+H120+H133+H154+H167+H180+H201+H214+H227+H248+H261+H274+H295+H308+H321</f>
        <v>164169081.55101022</v>
      </c>
      <c r="I334" s="31">
        <f t="shared" si="80"/>
        <v>31015</v>
      </c>
      <c r="J334" s="31">
        <f t="shared" si="80"/>
        <v>452.44739700000088</v>
      </c>
      <c r="K334" s="31">
        <f t="shared" si="80"/>
        <v>9371.6564210000015</v>
      </c>
      <c r="L334" s="31">
        <f t="shared" si="65"/>
        <v>8851.4012551999986</v>
      </c>
      <c r="M334" s="31">
        <f t="shared" si="66"/>
        <v>5.8776588113025019</v>
      </c>
      <c r="N334" s="167">
        <f>D334/D339*100</f>
        <v>12.78139105814593</v>
      </c>
    </row>
    <row r="335" spans="1:14">
      <c r="A335" s="227"/>
      <c r="B335" s="193" t="s">
        <v>27</v>
      </c>
      <c r="C335" s="31">
        <f t="shared" si="61"/>
        <v>219.76854000000003</v>
      </c>
      <c r="D335" s="31">
        <f t="shared" ref="D335:E335" si="81">D14+D27+D40+D61+D74+D87+D108+D121+D134+D155+D168+D181+D202+D215+D228+D249+D262+D275+D296+D309+D322</f>
        <v>3514.598477</v>
      </c>
      <c r="E335" s="31">
        <f t="shared" si="81"/>
        <v>4164.3671269999995</v>
      </c>
      <c r="F335" s="150">
        <f t="shared" si="59"/>
        <v>-15.603058764612124</v>
      </c>
      <c r="G335" s="31">
        <f t="shared" si="63"/>
        <v>28270</v>
      </c>
      <c r="H335" s="31">
        <f t="shared" ref="H335:K335" si="82">H14+H27+H40+H61+H74+H87+H108+H121+H134+H155+H168+H181+H202+H215+H228+H249+H262+H275+H296+H309+H322</f>
        <v>1440606.4136495499</v>
      </c>
      <c r="I335" s="31">
        <f t="shared" si="82"/>
        <v>287.31486398999999</v>
      </c>
      <c r="J335" s="31">
        <f t="shared" si="82"/>
        <v>139.96209268999999</v>
      </c>
      <c r="K335" s="31">
        <f t="shared" si="82"/>
        <v>1493.0082817066</v>
      </c>
      <c r="L335" s="31">
        <f t="shared" si="65"/>
        <v>5143.1947499999997</v>
      </c>
      <c r="M335" s="31">
        <f t="shared" si="66"/>
        <v>-70.971189031747244</v>
      </c>
      <c r="N335" s="167">
        <f>D335/D339*100</f>
        <v>2.4090453422004705</v>
      </c>
    </row>
    <row r="336" spans="1:14">
      <c r="A336" s="227"/>
      <c r="B336" s="14" t="s">
        <v>28</v>
      </c>
      <c r="C336" s="31">
        <f t="shared" si="61"/>
        <v>-5.8671500000000103</v>
      </c>
      <c r="D336" s="31">
        <f t="shared" ref="D336:E336" si="83">D15+D28+D41+D62+D75+D88+D109+D122+D135+D156+D169+D182+D203+D216+D229+D250+D263+D276+D297+D310+D323</f>
        <v>231.68403499999999</v>
      </c>
      <c r="E336" s="31">
        <f t="shared" si="83"/>
        <v>193.000867</v>
      </c>
      <c r="F336" s="150">
        <f t="shared" si="59"/>
        <v>20.043002190244046</v>
      </c>
      <c r="G336" s="31">
        <f t="shared" si="63"/>
        <v>86</v>
      </c>
      <c r="H336" s="31">
        <f t="shared" ref="H336:K336" si="84">H15+H28+H41+H62+H75+H88+H109+H122+H135+H156+H169+H182+H203+H216+H229+H250+H263+H276+H297+H310+H323</f>
        <v>56132.479843999994</v>
      </c>
      <c r="I336" s="31">
        <f t="shared" si="84"/>
        <v>1.9999999999999987</v>
      </c>
      <c r="J336" s="31">
        <f t="shared" si="84"/>
        <v>3.5314999999999999</v>
      </c>
      <c r="K336" s="31">
        <f t="shared" si="84"/>
        <v>14.981499999999999</v>
      </c>
      <c r="L336" s="31">
        <f t="shared" si="65"/>
        <v>7.8990929999999997</v>
      </c>
      <c r="M336" s="31">
        <f>(K336-L336)/L336*100</f>
        <v>89.661015511527708</v>
      </c>
      <c r="N336" s="167">
        <f>D336/D339*100</f>
        <v>0.15880543653321594</v>
      </c>
    </row>
    <row r="337" spans="1:14">
      <c r="A337" s="227"/>
      <c r="B337" s="14" t="s">
        <v>29</v>
      </c>
      <c r="C337" s="31">
        <f t="shared" si="61"/>
        <v>25.21214500000001</v>
      </c>
      <c r="D337" s="31">
        <f>D16+D29+D42+D63+D76+D89+D110+D123+D136+D157+D170+D183+D204+D217+D230+D251+D264+D277+D298+D311+D324</f>
        <v>208.55103700000004</v>
      </c>
      <c r="E337" s="31">
        <f t="shared" ref="E337" si="85">E16+E29+E42+E63+E76+E89+E110+E123+E136+E157+E170+E183+E204+E217+E230+E251+E264+E277+E298+E311+E324</f>
        <v>127.78523700000001</v>
      </c>
      <c r="F337" s="150">
        <f t="shared" si="59"/>
        <v>63.204327742491898</v>
      </c>
      <c r="G337" s="31">
        <f t="shared" si="63"/>
        <v>75</v>
      </c>
      <c r="H337" s="31">
        <f t="shared" ref="H337:K337" si="86">H16+H29+H42+H63+H76+H89+H110+H123+H136+H157+H170+H183+H204+H217+H230+H251+H264+H277+H298+H311+H324</f>
        <v>88060.399150999991</v>
      </c>
      <c r="I337" s="31">
        <f t="shared" si="86"/>
        <v>12.002081990000001</v>
      </c>
      <c r="J337" s="31">
        <f t="shared" si="86"/>
        <v>20.010838</v>
      </c>
      <c r="K337" s="31">
        <f t="shared" si="86"/>
        <v>30.807359999999999</v>
      </c>
      <c r="L337" s="31">
        <f t="shared" si="65"/>
        <v>3.1630210000000001</v>
      </c>
      <c r="M337" s="31">
        <f t="shared" si="66"/>
        <v>873.98531340765669</v>
      </c>
      <c r="N337" s="167">
        <f>D337/D339*100</f>
        <v>0.14294916121535897</v>
      </c>
    </row>
    <row r="338" spans="1:14">
      <c r="A338" s="227"/>
      <c r="B338" s="14" t="s">
        <v>30</v>
      </c>
      <c r="C338" s="31">
        <f t="shared" si="61"/>
        <v>161.15933900000002</v>
      </c>
      <c r="D338" s="31">
        <f t="shared" ref="D338:E338" si="87">D17+D30+D43+D64+D77+D90+D111+D124+D137+D158+D171+D184+D205+D218+D231+D252+D265+D278+D299+D312+D325</f>
        <v>2809.6624173739997</v>
      </c>
      <c r="E338" s="31">
        <f t="shared" si="87"/>
        <v>3703.4637550679995</v>
      </c>
      <c r="F338" s="150">
        <f t="shared" si="59"/>
        <v>-24.134199679175438</v>
      </c>
      <c r="G338" s="31">
        <f t="shared" si="63"/>
        <v>1124</v>
      </c>
      <c r="H338" s="31">
        <f t="shared" ref="H338:K338" si="88">H17+H30+H43+H64+H77+H90+H111+H124+H137+H158+H171+H184+H205+H218+H231+H252+H265+H278+H299+H312+H325</f>
        <v>1178737.9160765503</v>
      </c>
      <c r="I338" s="31">
        <f t="shared" si="88"/>
        <v>276</v>
      </c>
      <c r="J338" s="31">
        <f t="shared" si="88"/>
        <v>123.19014300000002</v>
      </c>
      <c r="K338" s="31">
        <f t="shared" si="88"/>
        <v>1553.9627230000001</v>
      </c>
      <c r="L338" s="31">
        <f t="shared" si="65"/>
        <v>5136.2009120000002</v>
      </c>
      <c r="M338" s="31">
        <f t="shared" si="66"/>
        <v>-69.744899982993502</v>
      </c>
      <c r="N338" s="167">
        <f>D338/D339*100</f>
        <v>1.925854177660747</v>
      </c>
    </row>
    <row r="339" spans="1:14" ht="14.25" thickBot="1">
      <c r="A339" s="228"/>
      <c r="B339" s="15" t="s">
        <v>50</v>
      </c>
      <c r="C339" s="16">
        <f>C327+C329+C330+C331+C332+C333+C334+C335</f>
        <v>12032.865690999999</v>
      </c>
      <c r="D339" s="16">
        <f>D327+D329+D330+D331+D332+D333+D334+D335</f>
        <v>145891.75286296997</v>
      </c>
      <c r="E339" s="16">
        <f t="shared" ref="E339:L339" si="89">E327+E329+E330+E331+E332+E333+E334+E335</f>
        <v>128521.61844625001</v>
      </c>
      <c r="F339" s="151">
        <f t="shared" si="59"/>
        <v>13.515340552596955</v>
      </c>
      <c r="G339" s="16">
        <f>G327+G329+G330+G331+G332+G333+G334+G335</f>
        <v>1654665</v>
      </c>
      <c r="H339" s="16">
        <f t="shared" si="89"/>
        <v>270320044.3332243</v>
      </c>
      <c r="I339" s="16">
        <f t="shared" si="89"/>
        <v>108827.31486399</v>
      </c>
      <c r="J339" s="16">
        <f t="shared" si="89"/>
        <v>6720.1072906900017</v>
      </c>
      <c r="K339" s="16">
        <f t="shared" si="89"/>
        <v>67727.044806556587</v>
      </c>
      <c r="L339" s="16">
        <f t="shared" si="89"/>
        <v>77780.319093949991</v>
      </c>
      <c r="M339" s="16">
        <f t="shared" si="66"/>
        <v>-12.925216050155521</v>
      </c>
      <c r="N339" s="168"/>
    </row>
    <row r="340" spans="1:14" ht="14.25" thickTop="1">
      <c r="A340" s="43" t="s">
        <v>51</v>
      </c>
      <c r="B340" s="43"/>
      <c r="C340" s="43"/>
      <c r="D340" s="43"/>
      <c r="E340" s="43"/>
      <c r="F340" s="161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161"/>
      <c r="G341" s="43"/>
      <c r="H341" s="43"/>
      <c r="I341" s="43"/>
    </row>
  </sheetData>
  <mergeCells count="106"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L22" sqref="L22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42" t="s">
        <v>119</v>
      </c>
      <c r="B2" s="242"/>
      <c r="C2" s="242"/>
      <c r="D2" s="242"/>
      <c r="E2" s="242"/>
      <c r="F2" s="242"/>
      <c r="G2" s="242"/>
      <c r="H2" s="242"/>
    </row>
    <row r="3" spans="1:8" ht="14.25" thickBot="1">
      <c r="B3" s="45"/>
      <c r="C3" s="243" t="s">
        <v>124</v>
      </c>
      <c r="D3" s="243"/>
      <c r="E3" s="243"/>
      <c r="F3" s="243"/>
      <c r="G3" s="243" t="s">
        <v>53</v>
      </c>
      <c r="H3" s="243"/>
    </row>
    <row r="4" spans="1:8">
      <c r="A4" s="249" t="s">
        <v>54</v>
      </c>
      <c r="B4" s="46" t="s">
        <v>55</v>
      </c>
      <c r="C4" s="244" t="s">
        <v>4</v>
      </c>
      <c r="D4" s="245"/>
      <c r="E4" s="245"/>
      <c r="F4" s="246"/>
      <c r="G4" s="247" t="s">
        <v>5</v>
      </c>
      <c r="H4" s="248"/>
    </row>
    <row r="5" spans="1:8">
      <c r="A5" s="241"/>
      <c r="B5" s="47" t="s">
        <v>56</v>
      </c>
      <c r="C5" s="250" t="s">
        <v>9</v>
      </c>
      <c r="D5" s="250" t="s">
        <v>10</v>
      </c>
      <c r="E5" s="250" t="s">
        <v>11</v>
      </c>
      <c r="F5" s="171" t="s">
        <v>12</v>
      </c>
      <c r="G5" s="250" t="s">
        <v>13</v>
      </c>
      <c r="H5" s="252" t="s">
        <v>14</v>
      </c>
    </row>
    <row r="6" spans="1:8">
      <c r="A6" s="241"/>
      <c r="B6" s="173" t="s">
        <v>16</v>
      </c>
      <c r="C6" s="251"/>
      <c r="D6" s="251"/>
      <c r="E6" s="251"/>
      <c r="F6" s="172" t="s">
        <v>17</v>
      </c>
      <c r="G6" s="251"/>
      <c r="H6" s="253"/>
    </row>
    <row r="7" spans="1:8">
      <c r="A7" s="241" t="s">
        <v>57</v>
      </c>
      <c r="B7" s="48" t="s">
        <v>19</v>
      </c>
      <c r="C7" s="71">
        <v>8.0011090000000138</v>
      </c>
      <c r="D7" s="71">
        <v>75.377286000000012</v>
      </c>
      <c r="E7" s="71">
        <v>41.515882999999995</v>
      </c>
      <c r="F7" s="12">
        <f t="shared" ref="F7:F27" si="0">(D7-E7)/E7*100</f>
        <v>81.562526322757051</v>
      </c>
      <c r="G7" s="72">
        <v>864</v>
      </c>
      <c r="H7" s="108">
        <v>91456.42</v>
      </c>
    </row>
    <row r="8" spans="1:8" ht="14.25" thickBot="1">
      <c r="A8" s="240"/>
      <c r="B8" s="50" t="s">
        <v>20</v>
      </c>
      <c r="C8" s="71">
        <v>4.4118000000000031</v>
      </c>
      <c r="D8" s="72">
        <v>34.193946000000004</v>
      </c>
      <c r="E8" s="72">
        <v>21.510411999999999</v>
      </c>
      <c r="F8" s="12">
        <f t="shared" si="0"/>
        <v>58.964626061090819</v>
      </c>
      <c r="G8" s="72">
        <v>480</v>
      </c>
      <c r="H8" s="108">
        <v>9600</v>
      </c>
    </row>
    <row r="9" spans="1:8" ht="14.25" thickTop="1">
      <c r="A9" s="239" t="s">
        <v>58</v>
      </c>
      <c r="B9" s="53" t="s">
        <v>19</v>
      </c>
      <c r="C9" s="19">
        <v>11.9</v>
      </c>
      <c r="D9" s="19">
        <v>105.1</v>
      </c>
      <c r="E9" s="19">
        <v>120.62</v>
      </c>
      <c r="F9" s="12">
        <f t="shared" si="0"/>
        <v>-12.866854584646003</v>
      </c>
      <c r="G9" s="20">
        <v>1074</v>
      </c>
      <c r="H9" s="54">
        <v>629156.56000000006</v>
      </c>
    </row>
    <row r="10" spans="1:8" ht="14.25" thickBot="1">
      <c r="A10" s="240"/>
      <c r="B10" s="50" t="s">
        <v>20</v>
      </c>
      <c r="C10" s="20">
        <v>5.8</v>
      </c>
      <c r="D10" s="20">
        <v>44.8</v>
      </c>
      <c r="E10" s="20">
        <v>22.63</v>
      </c>
      <c r="F10" s="12">
        <f t="shared" si="0"/>
        <v>97.967300044189116</v>
      </c>
      <c r="G10" s="20">
        <v>580</v>
      </c>
      <c r="H10" s="54">
        <v>48860</v>
      </c>
    </row>
    <row r="11" spans="1:8" ht="14.25" thickTop="1">
      <c r="A11" s="239" t="s">
        <v>59</v>
      </c>
      <c r="B11" s="173" t="s">
        <v>19</v>
      </c>
      <c r="C11" s="101">
        <v>7.5207989999999967</v>
      </c>
      <c r="D11" s="101">
        <v>45.012543999999998</v>
      </c>
      <c r="E11" s="100">
        <v>42.608443000000001</v>
      </c>
      <c r="F11" s="12">
        <f t="shared" si="0"/>
        <v>5.6423113137459566</v>
      </c>
      <c r="G11" s="71">
        <v>602</v>
      </c>
      <c r="H11" s="102">
        <v>42972.677408000018</v>
      </c>
    </row>
    <row r="12" spans="1:8" ht="14.25" thickBot="1">
      <c r="A12" s="240"/>
      <c r="B12" s="50" t="s">
        <v>20</v>
      </c>
      <c r="C12" s="101">
        <v>4.8245350000000045</v>
      </c>
      <c r="D12" s="101">
        <v>34.417497000000004</v>
      </c>
      <c r="E12" s="100">
        <v>6.4877390000000004</v>
      </c>
      <c r="F12" s="12">
        <f t="shared" si="0"/>
        <v>430.50064128658693</v>
      </c>
      <c r="G12" s="103">
        <v>462</v>
      </c>
      <c r="H12" s="104">
        <v>9240</v>
      </c>
    </row>
    <row r="13" spans="1:8" ht="14.25" thickTop="1">
      <c r="A13" s="236" t="s">
        <v>60</v>
      </c>
      <c r="B13" s="56" t="s">
        <v>19</v>
      </c>
      <c r="C13" s="32">
        <v>1.2356560000000001</v>
      </c>
      <c r="D13" s="32">
        <v>39.234369999999899</v>
      </c>
      <c r="E13" s="32" t="s">
        <v>132</v>
      </c>
      <c r="F13" s="12">
        <f t="shared" si="0"/>
        <v>-56.866347845206789</v>
      </c>
      <c r="G13" s="32">
        <v>467</v>
      </c>
      <c r="H13" s="55">
        <v>57710.449187999999</v>
      </c>
    </row>
    <row r="14" spans="1:8" ht="14.25" thickBot="1">
      <c r="A14" s="238"/>
      <c r="B14" s="50" t="s">
        <v>20</v>
      </c>
      <c r="C14" s="16">
        <v>0.68113199999999996</v>
      </c>
      <c r="D14" s="16">
        <v>14.527858</v>
      </c>
      <c r="E14" s="16">
        <v>3.45</v>
      </c>
      <c r="F14" s="12">
        <f t="shared" si="0"/>
        <v>321.09733333333332</v>
      </c>
      <c r="G14" s="16">
        <v>208</v>
      </c>
      <c r="H14" s="52">
        <v>4160</v>
      </c>
    </row>
    <row r="15" spans="1:8" ht="14.25" thickTop="1">
      <c r="A15" s="239" t="s">
        <v>61</v>
      </c>
      <c r="B15" s="173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0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36" t="s">
        <v>62</v>
      </c>
      <c r="B17" s="173" t="s">
        <v>19</v>
      </c>
      <c r="C17" s="32">
        <v>0</v>
      </c>
      <c r="D17" s="32">
        <v>0</v>
      </c>
      <c r="E17" s="71">
        <v>0</v>
      </c>
      <c r="F17" s="12" t="e">
        <f t="shared" si="0"/>
        <v>#DIV/0!</v>
      </c>
      <c r="G17" s="32">
        <v>0</v>
      </c>
      <c r="H17" s="55">
        <v>0</v>
      </c>
    </row>
    <row r="18" spans="1:8" ht="14.25" thickBot="1">
      <c r="A18" s="236"/>
      <c r="B18" s="50" t="s">
        <v>20</v>
      </c>
      <c r="C18" s="16">
        <v>0</v>
      </c>
      <c r="D18" s="16">
        <v>0</v>
      </c>
      <c r="E18" s="72">
        <v>0</v>
      </c>
      <c r="F18" s="12" t="e">
        <f t="shared" si="0"/>
        <v>#DIV/0!</v>
      </c>
      <c r="G18" s="16">
        <v>0</v>
      </c>
      <c r="H18" s="52">
        <v>0</v>
      </c>
    </row>
    <row r="19" spans="1:8" ht="14.25" thickTop="1">
      <c r="A19" s="237" t="s">
        <v>63</v>
      </c>
      <c r="B19" s="56" t="s">
        <v>19</v>
      </c>
      <c r="C19" s="32">
        <v>26.1934</v>
      </c>
      <c r="D19" s="32">
        <v>305.27749999999997</v>
      </c>
      <c r="E19" s="32">
        <v>379.4545</v>
      </c>
      <c r="F19" s="12">
        <f>(D19-E19)/E19*100</f>
        <v>-19.548325293282865</v>
      </c>
      <c r="G19" s="31">
        <v>2685</v>
      </c>
      <c r="H19" s="55">
        <v>321141.56790000002</v>
      </c>
    </row>
    <row r="20" spans="1:8" ht="14.25" thickBot="1">
      <c r="A20" s="238"/>
      <c r="B20" s="50" t="s">
        <v>20</v>
      </c>
      <c r="C20" s="51">
        <v>3.2437</v>
      </c>
      <c r="D20" s="51">
        <v>60.815899999999999</v>
      </c>
      <c r="E20" s="51">
        <v>53.898299999999999</v>
      </c>
      <c r="F20" s="12">
        <f>(D20-E20)/E20*100</f>
        <v>12.834542091309004</v>
      </c>
      <c r="G20" s="16">
        <v>666</v>
      </c>
      <c r="H20" s="176">
        <v>13320</v>
      </c>
    </row>
    <row r="21" spans="1:8" ht="14.25" thickTop="1">
      <c r="A21" s="239" t="s">
        <v>64</v>
      </c>
      <c r="B21" s="173" t="s">
        <v>19</v>
      </c>
      <c r="C21" s="71">
        <v>0.22</v>
      </c>
      <c r="D21" s="106">
        <v>1.22</v>
      </c>
      <c r="E21" s="106">
        <v>0</v>
      </c>
      <c r="F21" s="12" t="e">
        <f t="shared" si="0"/>
        <v>#DIV/0!</v>
      </c>
      <c r="G21" s="72">
        <v>7</v>
      </c>
      <c r="H21" s="108">
        <v>140</v>
      </c>
    </row>
    <row r="22" spans="1:8" ht="14.25" thickBot="1">
      <c r="A22" s="240"/>
      <c r="B22" s="50" t="s">
        <v>20</v>
      </c>
      <c r="C22" s="72">
        <v>0.16</v>
      </c>
      <c r="D22" s="107">
        <v>0.56000000000000005</v>
      </c>
      <c r="E22" s="107">
        <v>0</v>
      </c>
      <c r="F22" s="12" t="e">
        <f t="shared" si="0"/>
        <v>#DIV/0!</v>
      </c>
      <c r="G22" s="72">
        <v>7</v>
      </c>
      <c r="H22" s="108">
        <v>40</v>
      </c>
    </row>
    <row r="23" spans="1:8" ht="14.25" thickTop="1">
      <c r="A23" s="236" t="s">
        <v>65</v>
      </c>
      <c r="B23" s="173" t="s">
        <v>19</v>
      </c>
      <c r="C23" s="32">
        <v>0</v>
      </c>
      <c r="D23" s="32">
        <v>0.88305100000000003</v>
      </c>
      <c r="E23" s="32">
        <v>27.189057999999999</v>
      </c>
      <c r="F23" s="12">
        <f t="shared" si="0"/>
        <v>-96.752182440450866</v>
      </c>
      <c r="G23" s="32">
        <v>12</v>
      </c>
      <c r="H23" s="55">
        <v>1625</v>
      </c>
    </row>
    <row r="24" spans="1:8" ht="14.25" thickBot="1">
      <c r="A24" s="238"/>
      <c r="B24" s="50" t="s">
        <v>20</v>
      </c>
      <c r="C24" s="51">
        <v>0</v>
      </c>
      <c r="D24" s="51">
        <v>0.24498600000000001</v>
      </c>
      <c r="E24" s="51">
        <v>11.314634</v>
      </c>
      <c r="F24" s="12">
        <f t="shared" si="0"/>
        <v>-97.834786348369732</v>
      </c>
      <c r="G24" s="51">
        <v>3</v>
      </c>
      <c r="H24" s="52">
        <v>60</v>
      </c>
    </row>
    <row r="25" spans="1:8" ht="14.25" thickTop="1">
      <c r="A25" s="239" t="s">
        <v>50</v>
      </c>
      <c r="B25" s="56" t="s">
        <v>19</v>
      </c>
      <c r="C25" s="32">
        <f t="shared" ref="C25:E26" si="1">+C7+C9+C11+C13+C15+C17+C19+C21+C23</f>
        <v>55.070964000000004</v>
      </c>
      <c r="D25" s="32">
        <f t="shared" si="1"/>
        <v>572.10475099999985</v>
      </c>
      <c r="E25" s="32">
        <f t="shared" si="1"/>
        <v>702.34788400000002</v>
      </c>
      <c r="F25" s="26">
        <f t="shared" si="0"/>
        <v>-18.543963179363711</v>
      </c>
      <c r="G25" s="32">
        <f>+G7+G9+G11+G13+G15+G17+G19+G21+G23</f>
        <v>5711</v>
      </c>
      <c r="H25" s="32">
        <f>+H7+H9+H11+H13+H15+H17+H19+H21+H23</f>
        <v>1144202.6744960002</v>
      </c>
    </row>
    <row r="26" spans="1:8">
      <c r="A26" s="241"/>
      <c r="B26" s="48" t="s">
        <v>20</v>
      </c>
      <c r="C26" s="32">
        <f t="shared" si="1"/>
        <v>19.121167000000007</v>
      </c>
      <c r="D26" s="32">
        <f t="shared" si="1"/>
        <v>189.56018700000001</v>
      </c>
      <c r="E26" s="32">
        <f t="shared" si="1"/>
        <v>119.291085</v>
      </c>
      <c r="F26" s="12">
        <f t="shared" si="0"/>
        <v>58.905577059677192</v>
      </c>
      <c r="G26" s="32">
        <f>+G8+G10+G12+G14+G16+G18+G20+G22+G24</f>
        <v>2406</v>
      </c>
      <c r="H26" s="32">
        <f>+H8+H10+H12+H14+H16+H18+H20+H22+H24</f>
        <v>85280</v>
      </c>
    </row>
    <row r="27" spans="1:8" ht="14.25" thickBot="1">
      <c r="A27" s="240"/>
      <c r="B27" s="50" t="s">
        <v>49</v>
      </c>
      <c r="C27" s="16">
        <f>+C25</f>
        <v>55.070964000000004</v>
      </c>
      <c r="D27" s="16">
        <f>+D25</f>
        <v>572.10475099999985</v>
      </c>
      <c r="E27" s="16">
        <f>+E25</f>
        <v>702.34788400000002</v>
      </c>
      <c r="F27" s="17">
        <f t="shared" si="0"/>
        <v>-18.543963179363711</v>
      </c>
      <c r="G27" s="16">
        <f>+G25</f>
        <v>5711</v>
      </c>
      <c r="H27" s="16">
        <f>+H25</f>
        <v>1144202.6744960002</v>
      </c>
    </row>
    <row r="28" spans="1:8" ht="14.25" thickTop="1"/>
    <row r="29" spans="1:8">
      <c r="A29" s="8"/>
    </row>
  </sheetData>
  <mergeCells count="21"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7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workbookViewId="0">
      <pane xSplit="1" ySplit="6" topLeftCell="B16" activePane="bottomRight" state="frozen"/>
      <selection pane="topRight"/>
      <selection pane="bottomLeft"/>
      <selection pane="bottomRight" activeCell="M59" sqref="M59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156" customWidth="1"/>
    <col min="7" max="7" width="9" style="8"/>
    <col min="8" max="8" width="10.75" style="8" customWidth="1"/>
    <col min="9" max="12" width="9" style="8"/>
    <col min="13" max="13" width="11.875" style="8" customWidth="1"/>
    <col min="14" max="14" width="9.625" style="156" customWidth="1"/>
    <col min="15" max="16384" width="9" style="8"/>
  </cols>
  <sheetData>
    <row r="1" spans="1:14">
      <c r="A1" s="220" t="s">
        <v>126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4.25" thickBot="1">
      <c r="A3" s="272" t="s">
        <v>125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3.5" customHeight="1">
      <c r="A4" s="217" t="s">
        <v>96</v>
      </c>
      <c r="B4" s="9" t="s">
        <v>3</v>
      </c>
      <c r="C4" s="229" t="s">
        <v>4</v>
      </c>
      <c r="D4" s="230"/>
      <c r="E4" s="230"/>
      <c r="F4" s="267"/>
      <c r="G4" s="222" t="s">
        <v>5</v>
      </c>
      <c r="H4" s="267"/>
      <c r="I4" s="222" t="s">
        <v>6</v>
      </c>
      <c r="J4" s="231"/>
      <c r="K4" s="231"/>
      <c r="L4" s="231"/>
      <c r="M4" s="231"/>
      <c r="N4" s="273" t="s">
        <v>7</v>
      </c>
    </row>
    <row r="5" spans="1:14">
      <c r="A5" s="215"/>
      <c r="B5" s="10" t="s">
        <v>8</v>
      </c>
      <c r="C5" s="232" t="s">
        <v>9</v>
      </c>
      <c r="D5" s="232" t="s">
        <v>10</v>
      </c>
      <c r="E5" s="232" t="s">
        <v>11</v>
      </c>
      <c r="F5" s="199" t="s">
        <v>12</v>
      </c>
      <c r="G5" s="232" t="s">
        <v>13</v>
      </c>
      <c r="H5" s="232" t="s">
        <v>14</v>
      </c>
      <c r="I5" s="193" t="s">
        <v>13</v>
      </c>
      <c r="J5" s="268" t="s">
        <v>15</v>
      </c>
      <c r="K5" s="269"/>
      <c r="L5" s="270"/>
      <c r="M5" s="195" t="s">
        <v>12</v>
      </c>
      <c r="N5" s="274"/>
    </row>
    <row r="6" spans="1:14">
      <c r="A6" s="218"/>
      <c r="B6" s="10" t="s">
        <v>16</v>
      </c>
      <c r="C6" s="233"/>
      <c r="D6" s="233"/>
      <c r="E6" s="233"/>
      <c r="F6" s="200" t="s">
        <v>17</v>
      </c>
      <c r="G6" s="271"/>
      <c r="H6" s="271"/>
      <c r="I6" s="24" t="s">
        <v>18</v>
      </c>
      <c r="J6" s="195" t="s">
        <v>9</v>
      </c>
      <c r="K6" s="25" t="s">
        <v>10</v>
      </c>
      <c r="L6" s="97" t="s">
        <v>11</v>
      </c>
      <c r="M6" s="196" t="s">
        <v>17</v>
      </c>
      <c r="N6" s="206" t="s">
        <v>17</v>
      </c>
    </row>
    <row r="7" spans="1:14">
      <c r="A7" s="275" t="s">
        <v>2</v>
      </c>
      <c r="B7" s="193" t="s">
        <v>19</v>
      </c>
      <c r="C7" s="71">
        <v>1242.5600179999999</v>
      </c>
      <c r="D7" s="71">
        <v>10147.848368000001</v>
      </c>
      <c r="E7" s="71">
        <v>9050.7180779999999</v>
      </c>
      <c r="F7" s="12">
        <f t="shared" ref="F7:F23" si="0">(D7-E7)/E7*100</f>
        <v>12.122024800074664</v>
      </c>
      <c r="G7" s="75">
        <v>78203</v>
      </c>
      <c r="H7" s="75">
        <v>7582154.46</v>
      </c>
      <c r="I7" s="75">
        <v>7134</v>
      </c>
      <c r="J7" s="72">
        <v>595.28819699999985</v>
      </c>
      <c r="K7" s="72">
        <v>5878.7924229999999</v>
      </c>
      <c r="L7" s="72">
        <v>7067.9830469999997</v>
      </c>
      <c r="M7" s="32">
        <f t="shared" ref="M7:M14" si="1">(K7-L7)/L7*100</f>
        <v>-16.825035036052483</v>
      </c>
      <c r="N7" s="207">
        <f t="shared" ref="N7:N19" si="2">D7/D202*100</f>
        <v>40.682567450554899</v>
      </c>
    </row>
    <row r="8" spans="1:14">
      <c r="A8" s="276"/>
      <c r="B8" s="193" t="s">
        <v>20</v>
      </c>
      <c r="C8" s="71">
        <v>385.44180399999999</v>
      </c>
      <c r="D8" s="71">
        <v>3403.3552490000002</v>
      </c>
      <c r="E8" s="71">
        <v>2519.8643980000002</v>
      </c>
      <c r="F8" s="12">
        <f t="shared" si="0"/>
        <v>35.061047400059344</v>
      </c>
      <c r="G8" s="75">
        <v>45673</v>
      </c>
      <c r="H8" s="75">
        <v>913460</v>
      </c>
      <c r="I8" s="75">
        <v>4106</v>
      </c>
      <c r="J8" s="72">
        <v>290.4330829999999</v>
      </c>
      <c r="K8" s="72">
        <v>2374.6700139999998</v>
      </c>
      <c r="L8" s="72">
        <v>2675.2573630000002</v>
      </c>
      <c r="M8" s="31">
        <f t="shared" si="1"/>
        <v>-11.235829238609233</v>
      </c>
      <c r="N8" s="207">
        <f t="shared" si="2"/>
        <v>41.558845285510351</v>
      </c>
    </row>
    <row r="9" spans="1:14">
      <c r="A9" s="276"/>
      <c r="B9" s="193" t="s">
        <v>21</v>
      </c>
      <c r="C9" s="71">
        <v>76.259899000000004</v>
      </c>
      <c r="D9" s="71">
        <v>883.30251699999997</v>
      </c>
      <c r="E9" s="71">
        <v>810.90022999999997</v>
      </c>
      <c r="F9" s="12">
        <f t="shared" si="0"/>
        <v>8.9286307145331563</v>
      </c>
      <c r="G9" s="75">
        <v>812</v>
      </c>
      <c r="H9" s="75">
        <v>722073.33</v>
      </c>
      <c r="I9" s="75">
        <v>122</v>
      </c>
      <c r="J9" s="72">
        <v>61.031826000000024</v>
      </c>
      <c r="K9" s="72">
        <v>372.69780100000003</v>
      </c>
      <c r="L9" s="72">
        <v>2334.933</v>
      </c>
      <c r="M9" s="31">
        <f t="shared" si="1"/>
        <v>-84.038180067693588</v>
      </c>
      <c r="N9" s="207">
        <f t="shared" si="2"/>
        <v>69.003125821755802</v>
      </c>
    </row>
    <row r="10" spans="1:14">
      <c r="A10" s="276"/>
      <c r="B10" s="193" t="s">
        <v>22</v>
      </c>
      <c r="C10" s="71">
        <v>56.335410000000003</v>
      </c>
      <c r="D10" s="71">
        <v>296.21650599999998</v>
      </c>
      <c r="E10" s="71">
        <v>265.71371799999997</v>
      </c>
      <c r="F10" s="12">
        <f t="shared" si="0"/>
        <v>11.479568397744528</v>
      </c>
      <c r="G10" s="75">
        <v>39428</v>
      </c>
      <c r="H10" s="75">
        <v>198403.54</v>
      </c>
      <c r="I10" s="75">
        <v>1122</v>
      </c>
      <c r="J10" s="72">
        <v>2.8692000000000064</v>
      </c>
      <c r="K10" s="72">
        <v>104.18559500000001</v>
      </c>
      <c r="L10" s="72">
        <v>62.842350000000003</v>
      </c>
      <c r="M10" s="31">
        <f t="shared" si="1"/>
        <v>65.788827120564392</v>
      </c>
      <c r="N10" s="207">
        <f t="shared" si="2"/>
        <v>74.819770113986777</v>
      </c>
    </row>
    <row r="11" spans="1:14">
      <c r="A11" s="276"/>
      <c r="B11" s="193" t="s">
        <v>23</v>
      </c>
      <c r="C11" s="71">
        <v>5.7387050000000102</v>
      </c>
      <c r="D11" s="71">
        <v>57.013660000000002</v>
      </c>
      <c r="E11" s="71">
        <v>43.212767999999997</v>
      </c>
      <c r="F11" s="12">
        <f t="shared" si="0"/>
        <v>31.937070080768731</v>
      </c>
      <c r="G11" s="75">
        <v>1914</v>
      </c>
      <c r="H11" s="75">
        <v>8643.3700000000008</v>
      </c>
      <c r="I11" s="75">
        <v>10</v>
      </c>
      <c r="J11" s="72">
        <v>10</v>
      </c>
      <c r="K11" s="72">
        <v>15.134645000000001</v>
      </c>
      <c r="L11" s="72">
        <v>7.5625799999999996</v>
      </c>
      <c r="M11" s="31">
        <f t="shared" si="1"/>
        <v>100.1254201608446</v>
      </c>
      <c r="N11" s="207">
        <f t="shared" si="2"/>
        <v>51.634993047556335</v>
      </c>
    </row>
    <row r="12" spans="1:14">
      <c r="A12" s="276"/>
      <c r="B12" s="193" t="s">
        <v>24</v>
      </c>
      <c r="C12" s="71">
        <v>67.834422999999603</v>
      </c>
      <c r="D12" s="71">
        <v>1894.282422</v>
      </c>
      <c r="E12" s="71">
        <v>2601.7518409999998</v>
      </c>
      <c r="F12" s="12">
        <f t="shared" si="0"/>
        <v>-27.192040680101119</v>
      </c>
      <c r="G12" s="75">
        <v>2902</v>
      </c>
      <c r="H12" s="75">
        <v>2131670.08</v>
      </c>
      <c r="I12" s="75">
        <v>311</v>
      </c>
      <c r="J12" s="72">
        <v>32.628506000000016</v>
      </c>
      <c r="K12" s="72">
        <v>1397.105</v>
      </c>
      <c r="L12" s="72">
        <v>1425.776873</v>
      </c>
      <c r="M12" s="31">
        <f t="shared" si="1"/>
        <v>-2.0109649372886134</v>
      </c>
      <c r="N12" s="207">
        <f t="shared" si="2"/>
        <v>50.140278876116973</v>
      </c>
    </row>
    <row r="13" spans="1:14">
      <c r="A13" s="276"/>
      <c r="B13" s="193" t="s">
        <v>25</v>
      </c>
      <c r="C13" s="71">
        <v>8.8229999999998707</v>
      </c>
      <c r="D13" s="71">
        <v>3413.6799350000001</v>
      </c>
      <c r="E13" s="71">
        <v>2703.6233080000002</v>
      </c>
      <c r="F13" s="12">
        <f t="shared" si="0"/>
        <v>26.263149341069369</v>
      </c>
      <c r="G13" s="75">
        <v>1690</v>
      </c>
      <c r="H13" s="75">
        <v>63173.02</v>
      </c>
      <c r="I13" s="75">
        <v>832</v>
      </c>
      <c r="J13" s="72">
        <v>42.920106000000033</v>
      </c>
      <c r="K13" s="72">
        <v>1686.386921</v>
      </c>
      <c r="L13" s="72">
        <v>2112.5</v>
      </c>
      <c r="M13" s="31">
        <f t="shared" si="1"/>
        <v>-20.171033325443783</v>
      </c>
      <c r="N13" s="207">
        <f t="shared" si="2"/>
        <v>47.696843221967818</v>
      </c>
    </row>
    <row r="14" spans="1:14">
      <c r="A14" s="276"/>
      <c r="B14" s="193" t="s">
        <v>26</v>
      </c>
      <c r="C14" s="71">
        <v>84.3825870000001</v>
      </c>
      <c r="D14" s="71">
        <v>1587.9964629999999</v>
      </c>
      <c r="E14" s="71">
        <v>1423.506862</v>
      </c>
      <c r="F14" s="12">
        <f t="shared" si="0"/>
        <v>11.555237659261806</v>
      </c>
      <c r="G14" s="75">
        <v>58791</v>
      </c>
      <c r="H14" s="75">
        <v>10105059.23</v>
      </c>
      <c r="I14" s="75">
        <v>1376</v>
      </c>
      <c r="J14" s="72">
        <v>38.488384999999994</v>
      </c>
      <c r="K14" s="72">
        <v>369.99361699999997</v>
      </c>
      <c r="L14" s="72">
        <v>356.71014500000001</v>
      </c>
      <c r="M14" s="31">
        <f t="shared" si="1"/>
        <v>3.72388399550564</v>
      </c>
      <c r="N14" s="207">
        <f t="shared" si="2"/>
        <v>56.868171928941599</v>
      </c>
    </row>
    <row r="15" spans="1:14">
      <c r="A15" s="276"/>
      <c r="B15" s="193" t="s">
        <v>27</v>
      </c>
      <c r="C15" s="71">
        <v>-5.87</v>
      </c>
      <c r="D15" s="71">
        <v>218.45</v>
      </c>
      <c r="E15" s="71">
        <v>295.36</v>
      </c>
      <c r="F15" s="12">
        <f t="shared" si="0"/>
        <v>-26.039409534127849</v>
      </c>
      <c r="G15" s="75">
        <v>96</v>
      </c>
      <c r="H15" s="75">
        <v>98444.85</v>
      </c>
      <c r="I15" s="75">
        <v>0</v>
      </c>
      <c r="J15" s="72"/>
      <c r="K15" s="87"/>
      <c r="L15" s="72">
        <v>3.6790929999999999</v>
      </c>
      <c r="M15" s="31"/>
      <c r="N15" s="207">
        <f t="shared" si="2"/>
        <v>67.982735665241904</v>
      </c>
    </row>
    <row r="16" spans="1:14">
      <c r="A16" s="276"/>
      <c r="B16" s="14" t="s">
        <v>28</v>
      </c>
      <c r="C16" s="71">
        <v>-5.8671500000000103</v>
      </c>
      <c r="D16" s="71">
        <v>116.746038</v>
      </c>
      <c r="E16" s="71">
        <v>138.21567400000001</v>
      </c>
      <c r="F16" s="12">
        <f t="shared" si="0"/>
        <v>-15.533430745343694</v>
      </c>
      <c r="G16" s="75">
        <v>29</v>
      </c>
      <c r="H16" s="75">
        <v>27923.99</v>
      </c>
      <c r="I16" s="75">
        <v>0</v>
      </c>
      <c r="J16" s="72"/>
      <c r="K16" s="72"/>
      <c r="L16" s="72">
        <v>3.6790929999999999</v>
      </c>
      <c r="M16" s="31"/>
      <c r="N16" s="207">
        <f t="shared" si="2"/>
        <v>100</v>
      </c>
    </row>
    <row r="17" spans="1:14">
      <c r="A17" s="276"/>
      <c r="B17" s="14" t="s">
        <v>29</v>
      </c>
      <c r="C17" s="71">
        <v>0</v>
      </c>
      <c r="D17" s="71">
        <v>2.804691</v>
      </c>
      <c r="E17" s="71">
        <v>2.8108490000000002</v>
      </c>
      <c r="F17" s="12">
        <f t="shared" si="0"/>
        <v>-0.21907971577271165</v>
      </c>
      <c r="G17" s="75">
        <v>6</v>
      </c>
      <c r="H17" s="75">
        <v>11830.87</v>
      </c>
      <c r="I17" s="75">
        <v>0</v>
      </c>
      <c r="J17" s="72"/>
      <c r="K17" s="72"/>
      <c r="L17" s="72"/>
      <c r="M17" s="31"/>
      <c r="N17" s="207">
        <f t="shared" si="2"/>
        <v>5.1277519499122315</v>
      </c>
    </row>
    <row r="18" spans="1:14">
      <c r="A18" s="276"/>
      <c r="B18" s="14" t="s">
        <v>30</v>
      </c>
      <c r="C18" s="71">
        <v>0</v>
      </c>
      <c r="D18" s="71">
        <v>77.862583999999998</v>
      </c>
      <c r="E18" s="71">
        <v>154.334619</v>
      </c>
      <c r="F18" s="12">
        <f t="shared" si="0"/>
        <v>-49.549501917000235</v>
      </c>
      <c r="G18" s="75">
        <v>60</v>
      </c>
      <c r="H18" s="75">
        <v>58589.99</v>
      </c>
      <c r="I18" s="75">
        <v>0</v>
      </c>
      <c r="J18" s="72"/>
      <c r="K18" s="72"/>
      <c r="L18" s="72"/>
      <c r="M18" s="31"/>
      <c r="N18" s="207">
        <f t="shared" si="2"/>
        <v>61.346516067254697</v>
      </c>
    </row>
    <row r="19" spans="1:14" ht="14.25" thickBot="1">
      <c r="A19" s="277"/>
      <c r="B19" s="15" t="s">
        <v>31</v>
      </c>
      <c r="C19" s="16">
        <f t="shared" ref="C19:L19" si="3">C7+C9+C10+C11+C12+C13+C14+C15</f>
        <v>1536.0640419999993</v>
      </c>
      <c r="D19" s="16">
        <f t="shared" si="3"/>
        <v>18498.789871000001</v>
      </c>
      <c r="E19" s="16">
        <f t="shared" si="3"/>
        <v>17194.786805</v>
      </c>
      <c r="F19" s="17">
        <f t="shared" si="0"/>
        <v>7.5837117423335281</v>
      </c>
      <c r="G19" s="16">
        <f t="shared" si="3"/>
        <v>183836</v>
      </c>
      <c r="H19" s="16">
        <f t="shared" si="3"/>
        <v>20909621.880000003</v>
      </c>
      <c r="I19" s="16">
        <f t="shared" si="3"/>
        <v>10907</v>
      </c>
      <c r="J19" s="16">
        <f t="shared" si="3"/>
        <v>783.2262199999999</v>
      </c>
      <c r="K19" s="16">
        <f t="shared" si="3"/>
        <v>9824.2960019999991</v>
      </c>
      <c r="L19" s="16">
        <f t="shared" si="3"/>
        <v>13371.987088</v>
      </c>
      <c r="M19" s="16">
        <f t="shared" ref="M19:M22" si="4">(K19-L19)/L19*100</f>
        <v>-26.53076960554122</v>
      </c>
      <c r="N19" s="208">
        <f t="shared" si="2"/>
        <v>45.363369167761959</v>
      </c>
    </row>
    <row r="20" spans="1:14" ht="15" thickTop="1" thickBot="1">
      <c r="A20" s="255" t="s">
        <v>32</v>
      </c>
      <c r="B20" s="18" t="s">
        <v>19</v>
      </c>
      <c r="C20" s="19">
        <v>203.27364399999999</v>
      </c>
      <c r="D20" s="19">
        <v>2789.310614</v>
      </c>
      <c r="E20" s="19">
        <v>2441.966066</v>
      </c>
      <c r="F20" s="201">
        <f t="shared" si="0"/>
        <v>14.223971120489765</v>
      </c>
      <c r="G20" s="20">
        <v>13251</v>
      </c>
      <c r="H20" s="20">
        <v>1004449.7052</v>
      </c>
      <c r="I20" s="20">
        <v>1357</v>
      </c>
      <c r="J20" s="19">
        <v>221.209326</v>
      </c>
      <c r="K20" s="20">
        <v>1895.6793259999999</v>
      </c>
      <c r="L20" s="20">
        <v>1220.0793839999999</v>
      </c>
      <c r="M20" s="109">
        <f t="shared" si="4"/>
        <v>55.373441339944819</v>
      </c>
      <c r="N20" s="209">
        <f>D20/D202*100</f>
        <v>11.182303191722632</v>
      </c>
    </row>
    <row r="21" spans="1:14" ht="14.25" thickBot="1">
      <c r="A21" s="257"/>
      <c r="B21" s="193" t="s">
        <v>20</v>
      </c>
      <c r="C21" s="20">
        <v>61.177112000000001</v>
      </c>
      <c r="D21" s="20">
        <v>789.96298400000001</v>
      </c>
      <c r="E21" s="20">
        <v>521.74319000000003</v>
      </c>
      <c r="F21" s="12">
        <f t="shared" si="0"/>
        <v>51.408393849855514</v>
      </c>
      <c r="G21" s="20">
        <v>6710</v>
      </c>
      <c r="H21" s="20">
        <v>65760</v>
      </c>
      <c r="I21" s="20">
        <v>741</v>
      </c>
      <c r="J21" s="20">
        <v>91.318635999999898</v>
      </c>
      <c r="K21" s="20">
        <v>555.22863600000005</v>
      </c>
      <c r="L21" s="20">
        <v>315.69358399999999</v>
      </c>
      <c r="M21" s="31">
        <f t="shared" si="4"/>
        <v>75.875806205804949</v>
      </c>
      <c r="N21" s="207">
        <f>D21/D203*100</f>
        <v>9.6463480980959702</v>
      </c>
    </row>
    <row r="22" spans="1:14" ht="14.25" thickBot="1">
      <c r="A22" s="257"/>
      <c r="B22" s="193" t="s">
        <v>21</v>
      </c>
      <c r="C22" s="20">
        <v>2.5044010000000001</v>
      </c>
      <c r="D22" s="20">
        <v>10.964796</v>
      </c>
      <c r="E22" s="20">
        <v>15.751811</v>
      </c>
      <c r="F22" s="12">
        <f t="shared" si="0"/>
        <v>-30.390251635192932</v>
      </c>
      <c r="G22" s="20">
        <v>11</v>
      </c>
      <c r="H22" s="20">
        <v>35727.186097999998</v>
      </c>
      <c r="I22" s="20"/>
      <c r="J22" s="20"/>
      <c r="K22" s="20"/>
      <c r="L22" s="20">
        <v>0.6</v>
      </c>
      <c r="M22" s="31">
        <f t="shared" si="4"/>
        <v>-100</v>
      </c>
      <c r="N22" s="207">
        <f>D22/D204*100</f>
        <v>0.85656406886236103</v>
      </c>
    </row>
    <row r="23" spans="1:14" ht="14.25" thickBot="1">
      <c r="A23" s="257"/>
      <c r="B23" s="193" t="s">
        <v>22</v>
      </c>
      <c r="C23" s="20">
        <v>4.8765229999999997</v>
      </c>
      <c r="D23" s="20">
        <v>40.308292000000002</v>
      </c>
      <c r="E23" s="20">
        <v>2.799067</v>
      </c>
      <c r="F23" s="12">
        <f t="shared" si="0"/>
        <v>1340.0617062756985</v>
      </c>
      <c r="G23" s="20">
        <v>5411</v>
      </c>
      <c r="H23" s="20">
        <v>15810.59</v>
      </c>
      <c r="I23" s="20">
        <v>6</v>
      </c>
      <c r="J23" s="20">
        <v>-1.9999999999999502E-3</v>
      </c>
      <c r="K23" s="20">
        <v>0.46800000000000003</v>
      </c>
      <c r="L23" s="20">
        <v>1.092298</v>
      </c>
      <c r="M23" s="31"/>
      <c r="N23" s="207">
        <f>D23/D205*100</f>
        <v>10.181259585606796</v>
      </c>
    </row>
    <row r="24" spans="1:14" ht="14.25" thickBot="1">
      <c r="A24" s="257"/>
      <c r="B24" s="193" t="s">
        <v>23</v>
      </c>
      <c r="C24" s="20"/>
      <c r="D24" s="20"/>
      <c r="E24" s="20"/>
      <c r="F24" s="12"/>
      <c r="G24" s="20"/>
      <c r="H24" s="20"/>
      <c r="I24" s="20"/>
      <c r="J24" s="20"/>
      <c r="K24" s="20"/>
      <c r="L24" s="20"/>
      <c r="M24" s="31"/>
      <c r="N24" s="207"/>
    </row>
    <row r="25" spans="1:14" ht="14.25" thickBot="1">
      <c r="A25" s="257"/>
      <c r="B25" s="193" t="s">
        <v>24</v>
      </c>
      <c r="C25" s="21">
        <v>2.1231520000000002</v>
      </c>
      <c r="D25" s="21">
        <v>8.6030789999999993</v>
      </c>
      <c r="E25" s="20">
        <v>6.7842719999999996</v>
      </c>
      <c r="F25" s="12">
        <f>(D25-E25)/E25*100</f>
        <v>26.80916979743736</v>
      </c>
      <c r="G25" s="20">
        <v>3152</v>
      </c>
      <c r="H25" s="20">
        <v>5120.7749000000003</v>
      </c>
      <c r="I25" s="20">
        <v>2</v>
      </c>
      <c r="J25" s="21">
        <v>-3.46299999999999E-3</v>
      </c>
      <c r="K25" s="20">
        <v>22.066537</v>
      </c>
      <c r="L25" s="20"/>
      <c r="M25" s="31" t="e">
        <f>(K25-L25)/L25*100</f>
        <v>#DIV/0!</v>
      </c>
      <c r="N25" s="207">
        <f>D25/D207*100</f>
        <v>0.22771724809536636</v>
      </c>
    </row>
    <row r="26" spans="1:14" ht="14.25" thickBot="1">
      <c r="A26" s="257"/>
      <c r="B26" s="193" t="s">
        <v>25</v>
      </c>
      <c r="C26" s="22"/>
      <c r="D26" s="22">
        <v>7.2074199999999999</v>
      </c>
      <c r="E26" s="22">
        <v>3.8346200000000001</v>
      </c>
      <c r="F26" s="12"/>
      <c r="G26" s="22">
        <v>3</v>
      </c>
      <c r="H26" s="22">
        <v>191.73099999999999</v>
      </c>
      <c r="I26" s="22">
        <v>2</v>
      </c>
      <c r="J26" s="22">
        <v>2.402094</v>
      </c>
      <c r="K26" s="22">
        <v>4.982094</v>
      </c>
      <c r="L26" s="22">
        <v>1.3051710000000001</v>
      </c>
      <c r="M26" s="31"/>
      <c r="N26" s="207"/>
    </row>
    <row r="27" spans="1:14" ht="14.25" thickBot="1">
      <c r="A27" s="257"/>
      <c r="B27" s="193" t="s">
        <v>26</v>
      </c>
      <c r="C27" s="20">
        <v>17.16</v>
      </c>
      <c r="D27" s="20">
        <v>94.42</v>
      </c>
      <c r="E27" s="20">
        <v>153.38999999999999</v>
      </c>
      <c r="F27" s="12">
        <f>(D27-E27)/E27*100</f>
        <v>-38.444487906643197</v>
      </c>
      <c r="G27" s="20">
        <v>31323</v>
      </c>
      <c r="H27" s="20">
        <v>938184.69900000002</v>
      </c>
      <c r="I27" s="20">
        <v>52</v>
      </c>
      <c r="J27" s="20">
        <v>0.38325599999999899</v>
      </c>
      <c r="K27" s="20">
        <v>25.263255999999998</v>
      </c>
      <c r="L27" s="20">
        <v>55.566822999999999</v>
      </c>
      <c r="M27" s="31">
        <f>(K27-L27)/L27*100</f>
        <v>-54.535360065483687</v>
      </c>
      <c r="N27" s="207">
        <f>D27/D209*100</f>
        <v>3.3813002224115576</v>
      </c>
    </row>
    <row r="28" spans="1:14" ht="14.25" thickBot="1">
      <c r="A28" s="257"/>
      <c r="B28" s="193" t="s">
        <v>27</v>
      </c>
      <c r="C28" s="20"/>
      <c r="D28" s="20">
        <v>3.8460380000000001</v>
      </c>
      <c r="E28" s="20">
        <v>1.963962</v>
      </c>
      <c r="F28" s="12"/>
      <c r="G28" s="20">
        <v>2</v>
      </c>
      <c r="H28" s="20">
        <v>1040.9058</v>
      </c>
      <c r="I28" s="20"/>
      <c r="J28" s="20"/>
      <c r="K28" s="20"/>
      <c r="L28" s="20"/>
      <c r="M28" s="31"/>
      <c r="N28" s="207"/>
    </row>
    <row r="29" spans="1:14" ht="14.25" thickBot="1">
      <c r="A29" s="257"/>
      <c r="B29" s="14" t="s">
        <v>28</v>
      </c>
      <c r="C29" s="40"/>
      <c r="D29" s="40"/>
      <c r="E29" s="40"/>
      <c r="F29" s="12"/>
      <c r="G29" s="40"/>
      <c r="H29" s="40"/>
      <c r="I29" s="40"/>
      <c r="J29" s="40"/>
      <c r="K29" s="40"/>
      <c r="L29" s="40"/>
      <c r="M29" s="31"/>
      <c r="N29" s="207"/>
    </row>
    <row r="30" spans="1:14" ht="14.25" thickBot="1">
      <c r="A30" s="257"/>
      <c r="B30" s="14" t="s">
        <v>29</v>
      </c>
      <c r="C30" s="40"/>
      <c r="D30" s="40">
        <v>3.8460380000000001</v>
      </c>
      <c r="E30" s="40">
        <v>1.963962</v>
      </c>
      <c r="F30" s="12"/>
      <c r="G30" s="40">
        <v>2</v>
      </c>
      <c r="H30" s="40">
        <v>1040.9058</v>
      </c>
      <c r="I30" s="40"/>
      <c r="J30" s="40"/>
      <c r="K30" s="40"/>
      <c r="L30" s="40"/>
      <c r="M30" s="31"/>
      <c r="N30" s="207"/>
    </row>
    <row r="31" spans="1:14" ht="14.25" thickBot="1">
      <c r="A31" s="257"/>
      <c r="B31" s="14" t="s">
        <v>30</v>
      </c>
      <c r="C31" s="40"/>
      <c r="D31" s="40"/>
      <c r="E31" s="40"/>
      <c r="F31" s="12"/>
      <c r="G31" s="40"/>
      <c r="H31" s="40"/>
      <c r="I31" s="40"/>
      <c r="J31" s="40"/>
      <c r="K31" s="40"/>
      <c r="L31" s="40"/>
      <c r="M31" s="31"/>
      <c r="N31" s="207"/>
    </row>
    <row r="32" spans="1:14" ht="14.25" thickBot="1">
      <c r="A32" s="258"/>
      <c r="B32" s="15" t="s">
        <v>31</v>
      </c>
      <c r="C32" s="16">
        <f t="shared" ref="C32:L32" si="5">C20+C22+C23+C24+C25+C26+C27+C28</f>
        <v>229.93771999999998</v>
      </c>
      <c r="D32" s="16">
        <f t="shared" si="5"/>
        <v>2954.6602390000007</v>
      </c>
      <c r="E32" s="16">
        <f t="shared" si="5"/>
        <v>2626.4897979999996</v>
      </c>
      <c r="F32" s="17">
        <f t="shared" ref="F32:F38" si="6">(D32-E32)/E32*100</f>
        <v>12.494639851633689</v>
      </c>
      <c r="G32" s="16">
        <f t="shared" si="5"/>
        <v>53153</v>
      </c>
      <c r="H32" s="16">
        <f t="shared" si="5"/>
        <v>2000525.5919980002</v>
      </c>
      <c r="I32" s="16">
        <f t="shared" si="5"/>
        <v>1419</v>
      </c>
      <c r="J32" s="16">
        <f t="shared" si="5"/>
        <v>223.98921299999998</v>
      </c>
      <c r="K32" s="16">
        <f t="shared" si="5"/>
        <v>1948.4592129999999</v>
      </c>
      <c r="L32" s="16">
        <f t="shared" si="5"/>
        <v>1278.6436759999997</v>
      </c>
      <c r="M32" s="16">
        <f t="shared" ref="M32:M38" si="7">(K32-L32)/L32*100</f>
        <v>52.384847285632709</v>
      </c>
      <c r="N32" s="208">
        <f>D32/D214*100</f>
        <v>7.2455195243438535</v>
      </c>
    </row>
    <row r="33" spans="1:14" ht="15" thickTop="1" thickBot="1">
      <c r="A33" s="254" t="s">
        <v>33</v>
      </c>
      <c r="B33" s="18" t="s">
        <v>19</v>
      </c>
      <c r="C33" s="105">
        <v>476.6326339999996</v>
      </c>
      <c r="D33" s="105">
        <v>4747.7053779999997</v>
      </c>
      <c r="E33" s="91">
        <v>4183.4811579999996</v>
      </c>
      <c r="F33" s="201">
        <f t="shared" si="6"/>
        <v>13.486954971006471</v>
      </c>
      <c r="G33" s="72">
        <v>31348</v>
      </c>
      <c r="H33" s="72">
        <v>5199549.1317689987</v>
      </c>
      <c r="I33" s="72">
        <v>2365</v>
      </c>
      <c r="J33" s="72">
        <v>427</v>
      </c>
      <c r="K33" s="72">
        <v>2968</v>
      </c>
      <c r="L33" s="72">
        <v>2090.1615120000001</v>
      </c>
      <c r="M33" s="109">
        <f t="shared" si="7"/>
        <v>41.998595943909997</v>
      </c>
      <c r="N33" s="209">
        <f t="shared" ref="N33:N38" si="8">D33/D202*100</f>
        <v>19.033477568005303</v>
      </c>
    </row>
    <row r="34" spans="1:14" ht="14.25" thickBot="1">
      <c r="A34" s="257"/>
      <c r="B34" s="193" t="s">
        <v>20</v>
      </c>
      <c r="C34" s="105">
        <v>144.89611500000001</v>
      </c>
      <c r="D34" s="105">
        <v>1428.5972650000001</v>
      </c>
      <c r="E34" s="91">
        <v>1030.924882</v>
      </c>
      <c r="F34" s="12">
        <f t="shared" si="6"/>
        <v>38.574331645630032</v>
      </c>
      <c r="G34" s="72">
        <v>15426</v>
      </c>
      <c r="H34" s="72">
        <v>308520</v>
      </c>
      <c r="I34" s="72">
        <v>1832</v>
      </c>
      <c r="J34" s="72">
        <v>145</v>
      </c>
      <c r="K34" s="72">
        <v>887</v>
      </c>
      <c r="L34" s="72">
        <v>690.74864200000013</v>
      </c>
      <c r="M34" s="31">
        <f t="shared" si="7"/>
        <v>28.411399757771775</v>
      </c>
      <c r="N34" s="207">
        <f t="shared" si="8"/>
        <v>17.444800312539524</v>
      </c>
    </row>
    <row r="35" spans="1:14" ht="14.25" thickBot="1">
      <c r="A35" s="257"/>
      <c r="B35" s="193" t="s">
        <v>21</v>
      </c>
      <c r="C35" s="105">
        <v>2.5306280000000356</v>
      </c>
      <c r="D35" s="105">
        <v>178.53265400000001</v>
      </c>
      <c r="E35" s="91">
        <v>32.792924000000006</v>
      </c>
      <c r="F35" s="12">
        <f t="shared" si="6"/>
        <v>444.4243215396101</v>
      </c>
      <c r="G35" s="72">
        <v>1764</v>
      </c>
      <c r="H35" s="72">
        <v>94600.713999999993</v>
      </c>
      <c r="I35" s="72">
        <v>32</v>
      </c>
      <c r="J35" s="72">
        <v>2</v>
      </c>
      <c r="K35" s="72">
        <v>7</v>
      </c>
      <c r="L35" s="72">
        <v>9</v>
      </c>
      <c r="M35" s="31">
        <f t="shared" si="7"/>
        <v>-22.222222222222221</v>
      </c>
      <c r="N35" s="207">
        <f t="shared" si="8"/>
        <v>13.946876579832047</v>
      </c>
    </row>
    <row r="36" spans="1:14" ht="14.25" thickBot="1">
      <c r="A36" s="257"/>
      <c r="B36" s="193" t="s">
        <v>22</v>
      </c>
      <c r="C36" s="105">
        <v>4.8145669999999967</v>
      </c>
      <c r="D36" s="105">
        <v>21.635939999999998</v>
      </c>
      <c r="E36" s="91">
        <v>5.2043150000000002</v>
      </c>
      <c r="F36" s="12">
        <f t="shared" si="6"/>
        <v>315.73079262112299</v>
      </c>
      <c r="G36" s="72">
        <v>658</v>
      </c>
      <c r="H36" s="72">
        <v>78172.559999999969</v>
      </c>
      <c r="I36" s="72">
        <v>140</v>
      </c>
      <c r="J36" s="72">
        <v>3</v>
      </c>
      <c r="K36" s="72">
        <v>24</v>
      </c>
      <c r="L36" s="72">
        <v>10</v>
      </c>
      <c r="M36" s="31">
        <f t="shared" si="7"/>
        <v>140</v>
      </c>
      <c r="N36" s="207">
        <f t="shared" si="8"/>
        <v>5.4649083498406092</v>
      </c>
    </row>
    <row r="37" spans="1:14" ht="14.25" thickBot="1">
      <c r="A37" s="257"/>
      <c r="B37" s="193" t="s">
        <v>23</v>
      </c>
      <c r="C37" s="105">
        <v>1.1061259999999997</v>
      </c>
      <c r="D37" s="105">
        <v>10.514022000000001</v>
      </c>
      <c r="E37" s="91">
        <v>5.0754800000000007</v>
      </c>
      <c r="F37" s="12">
        <f t="shared" si="6"/>
        <v>107.15325447051312</v>
      </c>
      <c r="G37" s="72">
        <v>695</v>
      </c>
      <c r="H37" s="72">
        <v>19627.327246000001</v>
      </c>
      <c r="I37" s="72">
        <v>8</v>
      </c>
      <c r="J37" s="72">
        <v>1</v>
      </c>
      <c r="K37" s="72">
        <v>46</v>
      </c>
      <c r="L37" s="72">
        <v>2</v>
      </c>
      <c r="M37" s="31">
        <f t="shared" si="7"/>
        <v>2200</v>
      </c>
      <c r="N37" s="207">
        <f t="shared" si="8"/>
        <v>9.5221294839141066</v>
      </c>
    </row>
    <row r="38" spans="1:14" ht="14.25" thickBot="1">
      <c r="A38" s="257"/>
      <c r="B38" s="193" t="s">
        <v>24</v>
      </c>
      <c r="C38" s="105">
        <v>333.58744999999999</v>
      </c>
      <c r="D38" s="105">
        <v>830.75910799999997</v>
      </c>
      <c r="E38" s="91">
        <v>646.72490700000003</v>
      </c>
      <c r="F38" s="12">
        <f t="shared" si="6"/>
        <v>28.456334216922301</v>
      </c>
      <c r="G38" s="72">
        <v>443</v>
      </c>
      <c r="H38" s="72">
        <v>407096.70600000001</v>
      </c>
      <c r="I38" s="72">
        <v>35</v>
      </c>
      <c r="J38" s="72">
        <v>10</v>
      </c>
      <c r="K38" s="72">
        <v>390</v>
      </c>
      <c r="L38" s="72">
        <v>177</v>
      </c>
      <c r="M38" s="31">
        <f t="shared" si="7"/>
        <v>120.33898305084745</v>
      </c>
      <c r="N38" s="207">
        <f t="shared" si="8"/>
        <v>21.989589762446823</v>
      </c>
    </row>
    <row r="39" spans="1:14" ht="14.25" thickBot="1">
      <c r="A39" s="257"/>
      <c r="B39" s="193" t="s">
        <v>25</v>
      </c>
      <c r="C39" s="105">
        <v>0</v>
      </c>
      <c r="D39" s="105">
        <v>0</v>
      </c>
      <c r="E39" s="91">
        <v>0</v>
      </c>
      <c r="F39" s="12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207"/>
    </row>
    <row r="40" spans="1:14" ht="14.25" thickBot="1">
      <c r="A40" s="257"/>
      <c r="B40" s="193" t="s">
        <v>26</v>
      </c>
      <c r="C40" s="105">
        <v>41.439974000000404</v>
      </c>
      <c r="D40" s="105">
        <v>442.76777200000083</v>
      </c>
      <c r="E40" s="91">
        <v>436.98912200000024</v>
      </c>
      <c r="F40" s="12">
        <f>(D40-E40)/E40*100</f>
        <v>1.3223784549951778</v>
      </c>
      <c r="G40" s="72">
        <v>14946</v>
      </c>
      <c r="H40" s="72">
        <v>17181407.02999936</v>
      </c>
      <c r="I40" s="74">
        <v>101</v>
      </c>
      <c r="J40" s="72">
        <v>3</v>
      </c>
      <c r="K40" s="74">
        <v>19.899999999999999</v>
      </c>
      <c r="L40" s="72">
        <v>65</v>
      </c>
      <c r="M40" s="31">
        <f>(K40-L40)/L40*100</f>
        <v>-69.384615384615387</v>
      </c>
      <c r="N40" s="207">
        <f>D40/D209*100</f>
        <v>15.856076741583061</v>
      </c>
    </row>
    <row r="41" spans="1:14" ht="14.25" thickBot="1">
      <c r="A41" s="257"/>
      <c r="B41" s="193" t="s">
        <v>27</v>
      </c>
      <c r="C41" s="105">
        <v>0</v>
      </c>
      <c r="D41" s="105"/>
      <c r="E41" s="91">
        <v>0</v>
      </c>
      <c r="F41" s="12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207">
        <f>D41/D210*100</f>
        <v>0</v>
      </c>
    </row>
    <row r="42" spans="1:14" ht="14.25" thickBot="1">
      <c r="A42" s="257"/>
      <c r="B42" s="14" t="s">
        <v>28</v>
      </c>
      <c r="C42" s="105">
        <v>0</v>
      </c>
      <c r="D42" s="105"/>
      <c r="E42" s="91">
        <v>0</v>
      </c>
      <c r="F42" s="12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207"/>
    </row>
    <row r="43" spans="1:14" ht="14.25" thickBot="1">
      <c r="A43" s="257"/>
      <c r="B43" s="14" t="s">
        <v>29</v>
      </c>
      <c r="C43" s="105">
        <v>0</v>
      </c>
      <c r="D43" s="105"/>
      <c r="E43" s="91">
        <v>0</v>
      </c>
      <c r="F43" s="12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207">
        <f>D43/D212*100</f>
        <v>0</v>
      </c>
    </row>
    <row r="44" spans="1:14" ht="14.25" thickBot="1">
      <c r="A44" s="257"/>
      <c r="B44" s="14" t="s">
        <v>30</v>
      </c>
      <c r="C44" s="105">
        <v>0</v>
      </c>
      <c r="D44" s="105">
        <v>0</v>
      </c>
      <c r="E44" s="91">
        <v>0</v>
      </c>
      <c r="F44" s="12"/>
      <c r="G44" s="72">
        <v>3</v>
      </c>
      <c r="H44" s="72">
        <v>33.745993999999996</v>
      </c>
      <c r="I44" s="72">
        <v>0</v>
      </c>
      <c r="J44" s="72">
        <v>0</v>
      </c>
      <c r="K44" s="72">
        <v>0</v>
      </c>
      <c r="L44" s="72">
        <v>0</v>
      </c>
      <c r="M44" s="31"/>
      <c r="N44" s="207"/>
    </row>
    <row r="45" spans="1:14" ht="14.25" thickBot="1">
      <c r="A45" s="258"/>
      <c r="B45" s="15" t="s">
        <v>31</v>
      </c>
      <c r="C45" s="16">
        <f t="shared" ref="C45:L45" si="9">C33+C35+C36+C37+C38+C39+C40+C41</f>
        <v>860.11137899999994</v>
      </c>
      <c r="D45" s="16">
        <f t="shared" si="9"/>
        <v>6231.914874000001</v>
      </c>
      <c r="E45" s="16">
        <f t="shared" si="9"/>
        <v>5310.267906</v>
      </c>
      <c r="F45" s="17">
        <f>(D45-E45)/E45*100</f>
        <v>17.355941062006391</v>
      </c>
      <c r="G45" s="16">
        <f t="shared" si="9"/>
        <v>49854</v>
      </c>
      <c r="H45" s="16">
        <f t="shared" si="9"/>
        <v>22980453.469014358</v>
      </c>
      <c r="I45" s="16">
        <f t="shared" si="9"/>
        <v>2681</v>
      </c>
      <c r="J45" s="16">
        <f t="shared" si="9"/>
        <v>446</v>
      </c>
      <c r="K45" s="16">
        <f t="shared" si="9"/>
        <v>3454.9</v>
      </c>
      <c r="L45" s="16">
        <f t="shared" si="9"/>
        <v>2353.1615120000001</v>
      </c>
      <c r="M45" s="16">
        <f t="shared" ref="M45:M49" si="10">(K45-L45)/L45*100</f>
        <v>46.81950144015444</v>
      </c>
      <c r="N45" s="208">
        <f>D45/D214*100</f>
        <v>15.282116128823656</v>
      </c>
    </row>
    <row r="46" spans="1:14" ht="14.25" thickTop="1">
      <c r="A46" s="254" t="s">
        <v>34</v>
      </c>
      <c r="B46" s="18" t="s">
        <v>19</v>
      </c>
      <c r="C46" s="113">
        <v>154.921142</v>
      </c>
      <c r="D46" s="113">
        <v>1723.6173040000001</v>
      </c>
      <c r="E46" s="113">
        <v>1547.09</v>
      </c>
      <c r="F46" s="201">
        <f>(D46-E46)/E46*100</f>
        <v>11.410280203478802</v>
      </c>
      <c r="G46" s="114">
        <v>12480</v>
      </c>
      <c r="H46" s="114">
        <v>1119909.227711</v>
      </c>
      <c r="I46" s="114">
        <v>826</v>
      </c>
      <c r="J46" s="114">
        <v>191.21272999999999</v>
      </c>
      <c r="K46" s="114">
        <v>1053.4503380000001</v>
      </c>
      <c r="L46" s="114">
        <v>1290.3</v>
      </c>
      <c r="M46" s="109">
        <f t="shared" si="10"/>
        <v>-18.356170037975652</v>
      </c>
      <c r="N46" s="209">
        <f>D46/D202*100</f>
        <v>6.9099551635046259</v>
      </c>
    </row>
    <row r="47" spans="1:14">
      <c r="A47" s="255"/>
      <c r="B47" s="193" t="s">
        <v>20</v>
      </c>
      <c r="C47" s="114">
        <v>55.039971000000001</v>
      </c>
      <c r="D47" s="114">
        <v>601.53656899999999</v>
      </c>
      <c r="E47" s="114">
        <v>432.99</v>
      </c>
      <c r="F47" s="12">
        <f>(D47-E47)/E47*100</f>
        <v>38.92620360747361</v>
      </c>
      <c r="G47" s="114">
        <v>6472</v>
      </c>
      <c r="H47" s="114">
        <v>129260</v>
      </c>
      <c r="I47" s="114">
        <v>403</v>
      </c>
      <c r="J47" s="114">
        <v>51.379679000000003</v>
      </c>
      <c r="K47" s="114">
        <v>373.31254300000001</v>
      </c>
      <c r="L47" s="114">
        <v>384.48</v>
      </c>
      <c r="M47" s="31">
        <f t="shared" si="10"/>
        <v>-2.9045612255513973</v>
      </c>
      <c r="N47" s="207">
        <f>D47/D203*100</f>
        <v>7.3454468827470087</v>
      </c>
    </row>
    <row r="48" spans="1:14">
      <c r="A48" s="255"/>
      <c r="B48" s="193" t="s">
        <v>21</v>
      </c>
      <c r="C48" s="114">
        <v>3.9628580000000002</v>
      </c>
      <c r="D48" s="114">
        <v>64.180937</v>
      </c>
      <c r="E48" s="114">
        <v>52.67</v>
      </c>
      <c r="F48" s="12">
        <f>(D48-E48)/E48*100</f>
        <v>21.854826276817917</v>
      </c>
      <c r="G48" s="114">
        <v>104</v>
      </c>
      <c r="H48" s="114">
        <v>49126.792829999999</v>
      </c>
      <c r="I48" s="114">
        <v>9</v>
      </c>
      <c r="J48" s="114">
        <v>-2.8908E-2</v>
      </c>
      <c r="K48" s="114">
        <v>21.769691999999999</v>
      </c>
      <c r="L48" s="114">
        <v>9.75</v>
      </c>
      <c r="M48" s="31">
        <f t="shared" si="10"/>
        <v>123.27889230769229</v>
      </c>
      <c r="N48" s="207">
        <f>D48/D204*100</f>
        <v>5.0137808802023187</v>
      </c>
    </row>
    <row r="49" spans="1:14">
      <c r="A49" s="255"/>
      <c r="B49" s="193" t="s">
        <v>22</v>
      </c>
      <c r="C49" s="114">
        <v>0.54717199999999999</v>
      </c>
      <c r="D49" s="114">
        <v>4.2813319999999999</v>
      </c>
      <c r="E49" s="114">
        <v>2.2799999999999998</v>
      </c>
      <c r="F49" s="12">
        <f>(D49-E49)/E49*100</f>
        <v>87.777719298245628</v>
      </c>
      <c r="G49" s="114">
        <v>169</v>
      </c>
      <c r="H49" s="114">
        <v>77178.776500000007</v>
      </c>
      <c r="I49" s="114">
        <v>4</v>
      </c>
      <c r="J49" s="114">
        <v>0</v>
      </c>
      <c r="K49" s="114">
        <v>1.0549999999999999</v>
      </c>
      <c r="L49" s="114">
        <v>2.2599999999999998</v>
      </c>
      <c r="M49" s="31">
        <f t="shared" si="10"/>
        <v>-53.318584070796462</v>
      </c>
      <c r="N49" s="207">
        <f>D49/D205*100</f>
        <v>1.0813991439817174</v>
      </c>
    </row>
    <row r="50" spans="1:14">
      <c r="A50" s="255"/>
      <c r="B50" s="193" t="s">
        <v>23</v>
      </c>
      <c r="C50" s="114">
        <v>6.1321000000000001E-2</v>
      </c>
      <c r="D50" s="114">
        <v>0.56603999999999999</v>
      </c>
      <c r="E50" s="114">
        <v>0</v>
      </c>
      <c r="F50" s="12"/>
      <c r="G50" s="114">
        <v>109</v>
      </c>
      <c r="H50" s="114">
        <v>60</v>
      </c>
      <c r="I50" s="114">
        <v>0</v>
      </c>
      <c r="J50" s="114">
        <v>0</v>
      </c>
      <c r="K50" s="114">
        <v>0</v>
      </c>
      <c r="L50" s="114">
        <v>0</v>
      </c>
      <c r="M50" s="31"/>
      <c r="N50" s="207"/>
    </row>
    <row r="51" spans="1:14">
      <c r="A51" s="255"/>
      <c r="B51" s="193" t="s">
        <v>24</v>
      </c>
      <c r="C51" s="114">
        <v>14.147589</v>
      </c>
      <c r="D51" s="114">
        <v>145.70611600000001</v>
      </c>
      <c r="E51" s="114">
        <v>113.07</v>
      </c>
      <c r="F51" s="12">
        <f>(D51-E51)/E51*100</f>
        <v>28.863638454055025</v>
      </c>
      <c r="G51" s="114">
        <v>503</v>
      </c>
      <c r="H51" s="114">
        <v>205929.941154</v>
      </c>
      <c r="I51" s="114">
        <v>19</v>
      </c>
      <c r="J51" s="114">
        <v>0.65400000000000003</v>
      </c>
      <c r="K51" s="114">
        <v>20.956113999999999</v>
      </c>
      <c r="L51" s="114">
        <v>24.43</v>
      </c>
      <c r="M51" s="31">
        <f>(K51-L51)/L51*100</f>
        <v>-14.219754400327467</v>
      </c>
      <c r="N51" s="207">
        <f>D51/D207*100</f>
        <v>3.8567349859491276</v>
      </c>
    </row>
    <row r="52" spans="1:14">
      <c r="A52" s="255"/>
      <c r="B52" s="193" t="s">
        <v>25</v>
      </c>
      <c r="C52" s="116">
        <v>125.69009</v>
      </c>
      <c r="D52" s="116">
        <v>2135.5709569999999</v>
      </c>
      <c r="E52" s="116">
        <v>1577.53</v>
      </c>
      <c r="F52" s="12">
        <f>(D52-E52)/E52*100</f>
        <v>35.374348316672261</v>
      </c>
      <c r="G52" s="116">
        <v>743</v>
      </c>
      <c r="H52" s="116">
        <v>59224.252794999898</v>
      </c>
      <c r="I52" s="116">
        <v>1372</v>
      </c>
      <c r="J52" s="116">
        <v>26.474428</v>
      </c>
      <c r="K52" s="116">
        <v>433.68748499999998</v>
      </c>
      <c r="L52" s="116">
        <v>606.28</v>
      </c>
      <c r="M52" s="31">
        <f t="shared" ref="M52:M54" si="11">(K52-L52)/L52*100</f>
        <v>-28.467459754568846</v>
      </c>
      <c r="N52" s="207">
        <f>D52/D208*100</f>
        <v>29.838764929617444</v>
      </c>
    </row>
    <row r="53" spans="1:14">
      <c r="A53" s="255"/>
      <c r="B53" s="193" t="s">
        <v>26</v>
      </c>
      <c r="C53" s="114">
        <v>16.347218999999999</v>
      </c>
      <c r="D53" s="114">
        <v>100.04991800000001</v>
      </c>
      <c r="E53" s="114">
        <v>123.52</v>
      </c>
      <c r="F53" s="12">
        <f>(D53-E53)/E53*100</f>
        <v>-19.001037888601029</v>
      </c>
      <c r="G53" s="114">
        <v>1615</v>
      </c>
      <c r="H53" s="114">
        <v>295532.88</v>
      </c>
      <c r="I53" s="114">
        <v>19</v>
      </c>
      <c r="J53" s="114">
        <v>2.4609860000000001</v>
      </c>
      <c r="K53" s="114">
        <v>77.872613999999999</v>
      </c>
      <c r="L53" s="114">
        <v>95.09</v>
      </c>
      <c r="M53" s="31">
        <f t="shared" si="11"/>
        <v>-18.106410768745405</v>
      </c>
      <c r="N53" s="207">
        <f>D53/D209*100</f>
        <v>3.5829147424873766</v>
      </c>
    </row>
    <row r="54" spans="1:14">
      <c r="A54" s="255"/>
      <c r="B54" s="193" t="s">
        <v>27</v>
      </c>
      <c r="C54" s="114">
        <v>2.8846020000000001</v>
      </c>
      <c r="D54" s="114">
        <v>52.576045000000001</v>
      </c>
      <c r="E54" s="114">
        <v>98.26</v>
      </c>
      <c r="F54" s="12">
        <f>(D54-E54)/E54*100</f>
        <v>-46.492932017097502</v>
      </c>
      <c r="G54" s="114">
        <v>30</v>
      </c>
      <c r="H54" s="114">
        <v>4880.3003842500002</v>
      </c>
      <c r="I54" s="114">
        <v>2</v>
      </c>
      <c r="J54" s="114">
        <v>0.7</v>
      </c>
      <c r="K54" s="114">
        <v>2.7105399999999999</v>
      </c>
      <c r="L54" s="114">
        <v>2.7</v>
      </c>
      <c r="M54" s="31">
        <f t="shared" si="11"/>
        <v>0.39037037037036187</v>
      </c>
      <c r="N54" s="207">
        <f>D54/D210*100</f>
        <v>16.361928906197587</v>
      </c>
    </row>
    <row r="55" spans="1:14">
      <c r="A55" s="255"/>
      <c r="B55" s="14" t="s">
        <v>28</v>
      </c>
      <c r="C55" s="115">
        <v>0</v>
      </c>
      <c r="D55" s="115">
        <v>0</v>
      </c>
      <c r="E55" s="115">
        <v>0</v>
      </c>
      <c r="F55" s="12"/>
      <c r="G55" s="115"/>
      <c r="H55" s="115">
        <v>0</v>
      </c>
      <c r="I55" s="115"/>
      <c r="J55" s="115">
        <v>0</v>
      </c>
      <c r="K55" s="115">
        <v>0</v>
      </c>
      <c r="L55" s="115">
        <v>0</v>
      </c>
      <c r="M55" s="31"/>
      <c r="N55" s="207"/>
    </row>
    <row r="56" spans="1:14">
      <c r="A56" s="255"/>
      <c r="B56" s="14" t="s">
        <v>29</v>
      </c>
      <c r="C56" s="115">
        <v>0.56000000000000005</v>
      </c>
      <c r="D56" s="115">
        <v>9.5479979999999998</v>
      </c>
      <c r="E56" s="115">
        <v>19.940000000000001</v>
      </c>
      <c r="F56" s="12">
        <f>(D56-E56)/E56*100</f>
        <v>-52.116359077231699</v>
      </c>
      <c r="G56" s="115">
        <v>9</v>
      </c>
      <c r="H56" s="115">
        <v>2300.604163</v>
      </c>
      <c r="I56" s="115">
        <v>2</v>
      </c>
      <c r="J56" s="115">
        <v>0.7</v>
      </c>
      <c r="K56" s="115">
        <v>2.7105399999999999</v>
      </c>
      <c r="L56" s="115">
        <v>2.7</v>
      </c>
      <c r="M56" s="31">
        <f>(K56-L56)/L56*100</f>
        <v>0.39037037037036187</v>
      </c>
      <c r="N56" s="207">
        <f>D56/D212*100</f>
        <v>17.456384807544961</v>
      </c>
    </row>
    <row r="57" spans="1:14">
      <c r="A57" s="255"/>
      <c r="B57" s="14" t="s">
        <v>30</v>
      </c>
      <c r="C57" s="115">
        <v>2.3246020000000001</v>
      </c>
      <c r="D57" s="115">
        <v>43.028047000000001</v>
      </c>
      <c r="E57" s="115">
        <v>78.319999999999993</v>
      </c>
      <c r="F57" s="12"/>
      <c r="G57" s="115">
        <v>21</v>
      </c>
      <c r="H57" s="115">
        <v>2579.6962212499998</v>
      </c>
      <c r="I57" s="115">
        <v>0</v>
      </c>
      <c r="J57" s="115">
        <v>0</v>
      </c>
      <c r="K57" s="115">
        <v>0</v>
      </c>
      <c r="L57" s="115">
        <v>0</v>
      </c>
      <c r="M57" s="31" t="e">
        <f>(K57-L57)/L57*100</f>
        <v>#DIV/0!</v>
      </c>
      <c r="N57" s="207"/>
    </row>
    <row r="58" spans="1:14" ht="14.25" thickBot="1">
      <c r="A58" s="256"/>
      <c r="B58" s="15" t="s">
        <v>31</v>
      </c>
      <c r="C58" s="16">
        <f t="shared" ref="C58:L58" si="12">C46+C48+C49+C50+C51+C52+C53+C54</f>
        <v>318.56199299999997</v>
      </c>
      <c r="D58" s="16">
        <f t="shared" si="12"/>
        <v>4226.5486489999994</v>
      </c>
      <c r="E58" s="16">
        <f t="shared" si="12"/>
        <v>3514.42</v>
      </c>
      <c r="F58" s="17">
        <f>(D58-E58)/E58*100</f>
        <v>20.263049066417768</v>
      </c>
      <c r="G58" s="16">
        <f t="shared" si="12"/>
        <v>15753</v>
      </c>
      <c r="H58" s="16">
        <f t="shared" si="12"/>
        <v>1811842.1713742497</v>
      </c>
      <c r="I58" s="16">
        <f t="shared" si="12"/>
        <v>2251</v>
      </c>
      <c r="J58" s="16">
        <f t="shared" si="12"/>
        <v>221.47323599999996</v>
      </c>
      <c r="K58" s="16">
        <f t="shared" si="12"/>
        <v>1611.5017830000002</v>
      </c>
      <c r="L58" s="16">
        <f t="shared" si="12"/>
        <v>2030.81</v>
      </c>
      <c r="M58" s="16">
        <f t="shared" ref="M58:M60" si="13">(K58-L58)/L58*100</f>
        <v>-20.647338598884179</v>
      </c>
      <c r="N58" s="208">
        <f>D58/D214*100</f>
        <v>10.364488056089694</v>
      </c>
    </row>
    <row r="59" spans="1:14" ht="15" thickTop="1" thickBot="1">
      <c r="A59" s="257" t="s">
        <v>35</v>
      </c>
      <c r="B59" s="193" t="s">
        <v>19</v>
      </c>
      <c r="C59" s="67">
        <v>11.850669</v>
      </c>
      <c r="D59" s="67">
        <v>143.37240399999999</v>
      </c>
      <c r="E59" s="67">
        <v>111.5909</v>
      </c>
      <c r="F59" s="12">
        <f>(D59-E59)/E59*100</f>
        <v>28.480372503492653</v>
      </c>
      <c r="G59" s="68">
        <v>1325</v>
      </c>
      <c r="H59" s="68">
        <v>107166.98914000001</v>
      </c>
      <c r="I59" s="68">
        <v>91</v>
      </c>
      <c r="J59" s="68">
        <v>4.9087189999999996</v>
      </c>
      <c r="K59" s="68">
        <v>32.715504000000003</v>
      </c>
      <c r="L59" s="68">
        <v>52.882612000000002</v>
      </c>
      <c r="M59" s="31">
        <f t="shared" si="13"/>
        <v>-38.135612514752481</v>
      </c>
      <c r="N59" s="207">
        <f>D59/D202*100</f>
        <v>0.57477775433372602</v>
      </c>
    </row>
    <row r="60" spans="1:14" ht="14.25" thickBot="1">
      <c r="A60" s="257"/>
      <c r="B60" s="193" t="s">
        <v>20</v>
      </c>
      <c r="C60" s="68">
        <v>4.7307639999999997</v>
      </c>
      <c r="D60" s="68">
        <v>55.588467999999999</v>
      </c>
      <c r="E60" s="68">
        <v>34.268802999999998</v>
      </c>
      <c r="F60" s="12">
        <f>(D60-E60)/E60*100</f>
        <v>62.213042574028634</v>
      </c>
      <c r="G60" s="68">
        <v>682</v>
      </c>
      <c r="H60" s="68">
        <v>13600</v>
      </c>
      <c r="I60" s="68">
        <v>39</v>
      </c>
      <c r="J60" s="68">
        <v>0.58025499999999997</v>
      </c>
      <c r="K60" s="68">
        <v>10.464885000000001</v>
      </c>
      <c r="L60" s="68">
        <v>21.0779</v>
      </c>
      <c r="M60" s="31">
        <f t="shared" si="13"/>
        <v>-50.351386997755945</v>
      </c>
      <c r="N60" s="207">
        <f>D60/D203*100</f>
        <v>0.67879853034717463</v>
      </c>
    </row>
    <row r="61" spans="1:14" ht="14.25" thickBot="1">
      <c r="A61" s="257"/>
      <c r="B61" s="193" t="s">
        <v>21</v>
      </c>
      <c r="C61" s="68">
        <v>1.2950710000000001</v>
      </c>
      <c r="D61" s="68">
        <v>2.591129</v>
      </c>
      <c r="E61" s="68">
        <v>2.5109400000000002</v>
      </c>
      <c r="F61" s="12">
        <f>(D61-E61)/E61*100</f>
        <v>3.1935848725975067</v>
      </c>
      <c r="G61" s="68">
        <v>3</v>
      </c>
      <c r="H61" s="68">
        <v>867.74199999999996</v>
      </c>
      <c r="I61" s="68"/>
      <c r="J61" s="68"/>
      <c r="K61" s="68"/>
      <c r="L61" s="68"/>
      <c r="M61" s="31"/>
      <c r="N61" s="207">
        <f>D61/D204*100</f>
        <v>0.20241762812434091</v>
      </c>
    </row>
    <row r="62" spans="1:14" ht="14.25" thickBot="1">
      <c r="A62" s="257"/>
      <c r="B62" s="193" t="s">
        <v>22</v>
      </c>
      <c r="C62" s="68">
        <v>9.4339999999999997E-3</v>
      </c>
      <c r="D62" s="68">
        <v>0.64623600000000003</v>
      </c>
      <c r="E62" s="68">
        <v>0.493392</v>
      </c>
      <c r="F62" s="12"/>
      <c r="G62" s="68">
        <v>16</v>
      </c>
      <c r="H62" s="68">
        <v>2085.5</v>
      </c>
      <c r="I62" s="68">
        <v>1</v>
      </c>
      <c r="J62" s="68"/>
      <c r="K62" s="68">
        <v>8.0255000000000007E-2</v>
      </c>
      <c r="L62" s="68">
        <v>0.25625500000000001</v>
      </c>
      <c r="M62" s="31"/>
      <c r="N62" s="207"/>
    </row>
    <row r="63" spans="1:14" ht="14.25" thickBot="1">
      <c r="A63" s="257"/>
      <c r="B63" s="193" t="s">
        <v>23</v>
      </c>
      <c r="C63" s="68"/>
      <c r="D63" s="68"/>
      <c r="E63" s="68">
        <v>0.56339600000000001</v>
      </c>
      <c r="F63" s="12"/>
      <c r="G63" s="68"/>
      <c r="H63" s="68"/>
      <c r="I63" s="68"/>
      <c r="J63" s="68"/>
      <c r="K63" s="68"/>
      <c r="L63" s="68">
        <v>0.50025500000000001</v>
      </c>
      <c r="M63" s="31"/>
      <c r="N63" s="207"/>
    </row>
    <row r="64" spans="1:14" ht="14.25" thickBot="1">
      <c r="A64" s="257"/>
      <c r="B64" s="193" t="s">
        <v>24</v>
      </c>
      <c r="C64" s="68">
        <v>1.35849</v>
      </c>
      <c r="D64" s="68">
        <v>44.764491999999997</v>
      </c>
      <c r="E64" s="68">
        <v>55.216464000000002</v>
      </c>
      <c r="F64" s="12">
        <f>(D64-E64)/E64*100</f>
        <v>-18.929086078384167</v>
      </c>
      <c r="G64" s="68">
        <v>15</v>
      </c>
      <c r="H64" s="68">
        <v>68270.066649999993</v>
      </c>
      <c r="I64" s="68">
        <v>1</v>
      </c>
      <c r="J64" s="68"/>
      <c r="K64" s="68">
        <v>9.2230999999999994E-2</v>
      </c>
      <c r="L64" s="68">
        <v>0.61269700000000005</v>
      </c>
      <c r="M64" s="31"/>
      <c r="N64" s="207">
        <f>D64/D207*100</f>
        <v>1.1848835667587201</v>
      </c>
    </row>
    <row r="65" spans="1:14" ht="21" customHeight="1" thickBot="1">
      <c r="A65" s="257"/>
      <c r="B65" s="193" t="s">
        <v>25</v>
      </c>
      <c r="C65" s="69"/>
      <c r="D65" s="69"/>
      <c r="E65" s="69"/>
      <c r="F65" s="12"/>
      <c r="G65" s="69"/>
      <c r="H65" s="69"/>
      <c r="I65" s="69"/>
      <c r="J65" s="69"/>
      <c r="K65" s="69"/>
      <c r="L65" s="69"/>
      <c r="M65" s="31"/>
      <c r="N65" s="207"/>
    </row>
    <row r="66" spans="1:14" ht="14.25" thickBot="1">
      <c r="A66" s="257"/>
      <c r="B66" s="193" t="s">
        <v>26</v>
      </c>
      <c r="C66" s="68">
        <v>0.33626</v>
      </c>
      <c r="D66" s="70">
        <v>21.810724</v>
      </c>
      <c r="E66" s="68">
        <v>30.928298999999999</v>
      </c>
      <c r="F66" s="12">
        <f>(D66-E66)/E66*100</f>
        <v>-29.479716941432827</v>
      </c>
      <c r="G66" s="68">
        <v>198</v>
      </c>
      <c r="H66" s="68">
        <v>31683.68</v>
      </c>
      <c r="I66" s="68">
        <v>21</v>
      </c>
      <c r="J66" s="68">
        <v>0.144955</v>
      </c>
      <c r="K66" s="68">
        <v>3.3678650000000001</v>
      </c>
      <c r="L66" s="68">
        <v>6.9193160000000002</v>
      </c>
      <c r="M66" s="31">
        <f>(K66-L66)/L66*100</f>
        <v>-51.326619567598875</v>
      </c>
      <c r="N66" s="207">
        <f>D66/D209*100</f>
        <v>0.78106975124080802</v>
      </c>
    </row>
    <row r="67" spans="1:14" ht="14.25" thickBot="1">
      <c r="A67" s="257"/>
      <c r="B67" s="193" t="s">
        <v>27</v>
      </c>
      <c r="C67" s="31"/>
      <c r="D67" s="31"/>
      <c r="E67" s="31"/>
      <c r="F67" s="12"/>
      <c r="G67" s="34">
        <v>1</v>
      </c>
      <c r="H67" s="34">
        <v>11</v>
      </c>
      <c r="I67" s="31"/>
      <c r="J67" s="31"/>
      <c r="K67" s="31"/>
      <c r="L67" s="31"/>
      <c r="M67" s="31"/>
      <c r="N67" s="207"/>
    </row>
    <row r="68" spans="1:14" ht="14.25" thickBot="1">
      <c r="A68" s="257"/>
      <c r="B68" s="14" t="s">
        <v>28</v>
      </c>
      <c r="C68" s="34"/>
      <c r="D68" s="34"/>
      <c r="E68" s="34"/>
      <c r="F68" s="12"/>
      <c r="G68" s="34"/>
      <c r="H68" s="34"/>
      <c r="I68" s="34"/>
      <c r="J68" s="34"/>
      <c r="K68" s="34"/>
      <c r="L68" s="34"/>
      <c r="M68" s="31"/>
      <c r="N68" s="207"/>
    </row>
    <row r="69" spans="1:14" ht="14.25" thickBot="1">
      <c r="A69" s="257"/>
      <c r="B69" s="14" t="s">
        <v>29</v>
      </c>
      <c r="C69" s="34">
        <v>9.9059999999999999E-3</v>
      </c>
      <c r="D69" s="34">
        <v>9.9059999999999999E-3</v>
      </c>
      <c r="E69" s="34"/>
      <c r="F69" s="12"/>
      <c r="G69" s="34">
        <v>1</v>
      </c>
      <c r="H69" s="34">
        <v>11</v>
      </c>
      <c r="I69" s="34"/>
      <c r="J69" s="34"/>
      <c r="K69" s="34"/>
      <c r="L69" s="34"/>
      <c r="M69" s="31"/>
      <c r="N69" s="207"/>
    </row>
    <row r="70" spans="1:14" ht="14.25" thickBot="1">
      <c r="A70" s="257"/>
      <c r="B70" s="14" t="s">
        <v>30</v>
      </c>
      <c r="C70" s="34"/>
      <c r="D70" s="34"/>
      <c r="E70" s="34"/>
      <c r="F70" s="12"/>
      <c r="G70" s="34"/>
      <c r="H70" s="34"/>
      <c r="I70" s="34"/>
      <c r="J70" s="34"/>
      <c r="K70" s="34"/>
      <c r="L70" s="34"/>
      <c r="M70" s="31"/>
      <c r="N70" s="207"/>
    </row>
    <row r="71" spans="1:14" ht="14.25" thickBot="1">
      <c r="A71" s="258"/>
      <c r="B71" s="15" t="s">
        <v>31</v>
      </c>
      <c r="C71" s="16">
        <f t="shared" ref="C71:L71" si="14">C59+C61+C62+C63+C64+C65+C66+C67</f>
        <v>14.849924</v>
      </c>
      <c r="D71" s="16">
        <f t="shared" si="14"/>
        <v>213.18498499999995</v>
      </c>
      <c r="E71" s="16">
        <f t="shared" si="14"/>
        <v>201.303391</v>
      </c>
      <c r="F71" s="17">
        <f t="shared" ref="F71:F77" si="15">(D71-E71)/E71*100</f>
        <v>5.902331769463312</v>
      </c>
      <c r="G71" s="16">
        <f t="shared" si="14"/>
        <v>1558</v>
      </c>
      <c r="H71" s="16">
        <f t="shared" si="14"/>
        <v>210084.97778999998</v>
      </c>
      <c r="I71" s="16">
        <f t="shared" si="14"/>
        <v>114</v>
      </c>
      <c r="J71" s="16">
        <f t="shared" si="14"/>
        <v>5.053674</v>
      </c>
      <c r="K71" s="16">
        <f t="shared" si="14"/>
        <v>36.255855000000004</v>
      </c>
      <c r="L71" s="16">
        <f t="shared" si="14"/>
        <v>61.171135000000007</v>
      </c>
      <c r="M71" s="16">
        <f t="shared" ref="M71:M74" si="16">(K71-L71)/L71*100</f>
        <v>-40.730452361232139</v>
      </c>
      <c r="N71" s="208">
        <f>D71/D214*100</f>
        <v>0.5227795570962942</v>
      </c>
    </row>
    <row r="72" spans="1:14" ht="15" thickTop="1" thickBot="1">
      <c r="A72" s="254" t="s">
        <v>36</v>
      </c>
      <c r="B72" s="18" t="s">
        <v>19</v>
      </c>
      <c r="C72" s="32">
        <v>83.716987000000003</v>
      </c>
      <c r="D72" s="32">
        <v>669.85209599999996</v>
      </c>
      <c r="E72" s="32">
        <v>540.60106199999996</v>
      </c>
      <c r="F72" s="201">
        <f t="shared" si="15"/>
        <v>23.908764352371918</v>
      </c>
      <c r="G72" s="31">
        <v>5843</v>
      </c>
      <c r="H72" s="31">
        <v>479637.96140199999</v>
      </c>
      <c r="I72" s="33">
        <v>465</v>
      </c>
      <c r="J72" s="31">
        <v>39.465552000000002</v>
      </c>
      <c r="K72" s="31">
        <v>315.31509599999998</v>
      </c>
      <c r="L72" s="31">
        <v>379.412353</v>
      </c>
      <c r="M72" s="109">
        <f t="shared" si="16"/>
        <v>-16.893824487575397</v>
      </c>
      <c r="N72" s="209">
        <f t="shared" ref="N72:N77" si="17">D72/D202*100</f>
        <v>2.6854267120653108</v>
      </c>
    </row>
    <row r="73" spans="1:14" ht="14.25" thickBot="1">
      <c r="A73" s="257"/>
      <c r="B73" s="193" t="s">
        <v>20</v>
      </c>
      <c r="C73" s="31">
        <v>31.974017</v>
      </c>
      <c r="D73" s="31">
        <v>268.67020100000002</v>
      </c>
      <c r="E73" s="31">
        <v>129.55037300000001</v>
      </c>
      <c r="F73" s="12">
        <f t="shared" si="15"/>
        <v>107.38666726957244</v>
      </c>
      <c r="G73" s="31">
        <v>3115</v>
      </c>
      <c r="H73" s="31">
        <v>62300</v>
      </c>
      <c r="I73" s="33">
        <v>281</v>
      </c>
      <c r="J73" s="31">
        <v>6.8196979999999998</v>
      </c>
      <c r="K73" s="31">
        <v>125.398185</v>
      </c>
      <c r="L73" s="31">
        <v>133.667305</v>
      </c>
      <c r="M73" s="31">
        <f t="shared" si="16"/>
        <v>-6.1863445215716748</v>
      </c>
      <c r="N73" s="207">
        <f t="shared" si="17"/>
        <v>3.280769270109765</v>
      </c>
    </row>
    <row r="74" spans="1:14" ht="14.25" thickBot="1">
      <c r="A74" s="257"/>
      <c r="B74" s="193" t="s">
        <v>21</v>
      </c>
      <c r="C74" s="31">
        <v>0.33322099999999999</v>
      </c>
      <c r="D74" s="31">
        <v>4.7579719999999996</v>
      </c>
      <c r="E74" s="31">
        <v>4.1759279999999999</v>
      </c>
      <c r="F74" s="12">
        <f t="shared" si="15"/>
        <v>13.93807556068974</v>
      </c>
      <c r="G74" s="31">
        <v>14</v>
      </c>
      <c r="H74" s="31">
        <v>121820.6</v>
      </c>
      <c r="I74" s="33">
        <v>2</v>
      </c>
      <c r="J74" s="31">
        <v>0</v>
      </c>
      <c r="K74" s="31">
        <v>4.0928279999999999</v>
      </c>
      <c r="L74" s="31">
        <v>0</v>
      </c>
      <c r="M74" s="31" t="e">
        <f t="shared" si="16"/>
        <v>#DIV/0!</v>
      </c>
      <c r="N74" s="207">
        <f t="shared" si="17"/>
        <v>0.37169025815466017</v>
      </c>
    </row>
    <row r="75" spans="1:14" ht="14.25" thickBot="1">
      <c r="A75" s="257"/>
      <c r="B75" s="193" t="s">
        <v>22</v>
      </c>
      <c r="C75" s="31">
        <v>0.17378099999999999</v>
      </c>
      <c r="D75" s="31">
        <v>1.330989</v>
      </c>
      <c r="E75" s="31">
        <v>1.4341360000000001</v>
      </c>
      <c r="F75" s="12">
        <f t="shared" si="15"/>
        <v>-7.1922746517764073</v>
      </c>
      <c r="G75" s="31">
        <v>144</v>
      </c>
      <c r="H75" s="31">
        <v>8402.2000000000007</v>
      </c>
      <c r="I75" s="33">
        <v>0</v>
      </c>
      <c r="J75" s="31">
        <v>0</v>
      </c>
      <c r="K75" s="31">
        <v>0</v>
      </c>
      <c r="L75" s="31">
        <v>0</v>
      </c>
      <c r="M75" s="31"/>
      <c r="N75" s="207">
        <f t="shared" si="17"/>
        <v>0.33618751483161835</v>
      </c>
    </row>
    <row r="76" spans="1:14" ht="14.25" thickBot="1">
      <c r="A76" s="257"/>
      <c r="B76" s="193" t="s">
        <v>23</v>
      </c>
      <c r="C76" s="31">
        <v>3.0000119999999999</v>
      </c>
      <c r="D76" s="31">
        <v>37.57627497</v>
      </c>
      <c r="E76" s="31">
        <v>26.36590395</v>
      </c>
      <c r="F76" s="12">
        <f t="shared" si="15"/>
        <v>42.518439880761228</v>
      </c>
      <c r="G76" s="31">
        <v>401</v>
      </c>
      <c r="H76" s="31">
        <v>348151.12793151999</v>
      </c>
      <c r="I76" s="33">
        <v>1</v>
      </c>
      <c r="J76" s="31">
        <v>0</v>
      </c>
      <c r="K76" s="31">
        <v>0</v>
      </c>
      <c r="L76" s="31">
        <v>0.5</v>
      </c>
      <c r="M76" s="31"/>
      <c r="N76" s="207">
        <f t="shared" si="17"/>
        <v>34.031330330819223</v>
      </c>
    </row>
    <row r="77" spans="1:14" ht="14.25" thickBot="1">
      <c r="A77" s="257"/>
      <c r="B77" s="193" t="s">
        <v>24</v>
      </c>
      <c r="C77" s="31">
        <v>1.2447980000000001</v>
      </c>
      <c r="D77" s="31">
        <v>20.66236</v>
      </c>
      <c r="E77" s="31">
        <v>15.082091</v>
      </c>
      <c r="F77" s="12">
        <f t="shared" si="15"/>
        <v>36.999305998087394</v>
      </c>
      <c r="G77" s="31">
        <v>115</v>
      </c>
      <c r="H77" s="31">
        <v>73291.706623999999</v>
      </c>
      <c r="I77" s="33">
        <v>8</v>
      </c>
      <c r="J77" s="31">
        <v>0.11</v>
      </c>
      <c r="K77" s="31">
        <v>9.9300759999999997</v>
      </c>
      <c r="L77" s="31">
        <v>146.5</v>
      </c>
      <c r="M77" s="31">
        <f>(K77-L77)/L77*100</f>
        <v>-93.221791126279868</v>
      </c>
      <c r="N77" s="207">
        <f t="shared" si="17"/>
        <v>0.54691765103584122</v>
      </c>
    </row>
    <row r="78" spans="1:14" ht="14.25" thickBot="1">
      <c r="A78" s="257"/>
      <c r="B78" s="193" t="s">
        <v>25</v>
      </c>
      <c r="C78" s="33">
        <v>0</v>
      </c>
      <c r="D78" s="33">
        <v>0</v>
      </c>
      <c r="E78" s="31">
        <v>0</v>
      </c>
      <c r="F78" s="12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207"/>
    </row>
    <row r="79" spans="1:14" ht="14.25" thickBot="1">
      <c r="A79" s="257"/>
      <c r="B79" s="193" t="s">
        <v>26</v>
      </c>
      <c r="C79" s="31">
        <v>26.953923</v>
      </c>
      <c r="D79" s="31">
        <v>243.66868099999999</v>
      </c>
      <c r="E79" s="31">
        <v>248.70264700000001</v>
      </c>
      <c r="F79" s="12">
        <f>(D79-E79)/E79*100</f>
        <v>-2.0240902381710559</v>
      </c>
      <c r="G79" s="31">
        <v>12792</v>
      </c>
      <c r="H79" s="31">
        <v>1049754.3999999999</v>
      </c>
      <c r="I79" s="33">
        <v>347</v>
      </c>
      <c r="J79" s="31">
        <v>6.3991290000000003</v>
      </c>
      <c r="K79" s="31">
        <v>73.371426999999997</v>
      </c>
      <c r="L79" s="31">
        <v>147.734218</v>
      </c>
      <c r="M79" s="31">
        <f>(K79-L79)/L79*100</f>
        <v>-50.335522810294364</v>
      </c>
      <c r="N79" s="207">
        <f>D79/D209*100</f>
        <v>8.7260852071598247</v>
      </c>
    </row>
    <row r="80" spans="1:14" ht="14.25" thickBot="1">
      <c r="A80" s="257"/>
      <c r="B80" s="193" t="s">
        <v>27</v>
      </c>
      <c r="C80" s="31">
        <v>0</v>
      </c>
      <c r="D80" s="31">
        <v>0</v>
      </c>
      <c r="E80" s="31">
        <v>0</v>
      </c>
      <c r="F80" s="12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207">
        <f>D80/D210*100</f>
        <v>0</v>
      </c>
    </row>
    <row r="81" spans="1:14" ht="14.25" thickBot="1">
      <c r="A81" s="257"/>
      <c r="B81" s="14" t="s">
        <v>28</v>
      </c>
      <c r="C81" s="34">
        <v>0</v>
      </c>
      <c r="D81" s="34">
        <v>0</v>
      </c>
      <c r="E81" s="34">
        <v>0</v>
      </c>
      <c r="F81" s="12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207">
        <f>D81/D211*100</f>
        <v>0</v>
      </c>
    </row>
    <row r="82" spans="1:14" ht="14.25" thickBot="1">
      <c r="A82" s="257"/>
      <c r="B82" s="14" t="s">
        <v>29</v>
      </c>
      <c r="C82" s="34">
        <v>0</v>
      </c>
      <c r="D82" s="34">
        <v>0</v>
      </c>
      <c r="E82" s="34">
        <v>0</v>
      </c>
      <c r="F82" s="12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207"/>
    </row>
    <row r="83" spans="1:14" ht="14.25" thickBot="1">
      <c r="A83" s="257"/>
      <c r="B83" s="14" t="s">
        <v>30</v>
      </c>
      <c r="C83" s="34">
        <v>0</v>
      </c>
      <c r="D83" s="34">
        <v>0</v>
      </c>
      <c r="E83" s="34">
        <v>0</v>
      </c>
      <c r="F83" s="12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207"/>
    </row>
    <row r="84" spans="1:14" ht="14.25" thickBot="1">
      <c r="A84" s="258"/>
      <c r="B84" s="15" t="s">
        <v>31</v>
      </c>
      <c r="C84" s="16">
        <f t="shared" ref="C84:L84" si="18">C72+C74+C75+C76+C77+C78+C79+C80</f>
        <v>115.42272200000001</v>
      </c>
      <c r="D84" s="16">
        <f t="shared" si="18"/>
        <v>977.84837297000001</v>
      </c>
      <c r="E84" s="16">
        <f t="shared" si="18"/>
        <v>836.36176794999983</v>
      </c>
      <c r="F84" s="17">
        <f>(D84-E84)/E84*100</f>
        <v>16.916914479101187</v>
      </c>
      <c r="G84" s="16">
        <f t="shared" si="18"/>
        <v>19309</v>
      </c>
      <c r="H84" s="16">
        <f t="shared" si="18"/>
        <v>2081057.9959575199</v>
      </c>
      <c r="I84" s="16">
        <f t="shared" si="18"/>
        <v>823</v>
      </c>
      <c r="J84" s="16">
        <f t="shared" si="18"/>
        <v>45.974681000000004</v>
      </c>
      <c r="K84" s="16">
        <f t="shared" si="18"/>
        <v>402.70942699999995</v>
      </c>
      <c r="L84" s="16">
        <f t="shared" si="18"/>
        <v>674.14657099999999</v>
      </c>
      <c r="M84" s="16">
        <f t="shared" ref="M84:M86" si="19">(K84-L84)/L84*100</f>
        <v>-40.263817347221966</v>
      </c>
      <c r="N84" s="208">
        <f>D84/D214*100</f>
        <v>2.3979134333902015</v>
      </c>
    </row>
    <row r="85" spans="1:14" ht="14.25" thickTop="1">
      <c r="A85" s="255" t="s">
        <v>66</v>
      </c>
      <c r="B85" s="193" t="s">
        <v>19</v>
      </c>
      <c r="C85" s="71">
        <v>26.46</v>
      </c>
      <c r="D85" s="71">
        <v>379.56</v>
      </c>
      <c r="E85" s="71">
        <v>385.61</v>
      </c>
      <c r="F85" s="12">
        <f>(D85-E85)/E85*100</f>
        <v>-1.5689427141412335</v>
      </c>
      <c r="G85" s="72">
        <v>2979</v>
      </c>
      <c r="H85" s="72">
        <v>230931</v>
      </c>
      <c r="I85" s="72">
        <v>283</v>
      </c>
      <c r="J85" s="72">
        <v>32.71</v>
      </c>
      <c r="K85" s="72">
        <v>144.47999999999999</v>
      </c>
      <c r="L85" s="72">
        <v>495.91</v>
      </c>
      <c r="M85" s="31">
        <f t="shared" si="19"/>
        <v>-70.865681272811614</v>
      </c>
      <c r="N85" s="207">
        <f>D85/D202*100</f>
        <v>1.5216501805668896</v>
      </c>
    </row>
    <row r="86" spans="1:14">
      <c r="A86" s="255"/>
      <c r="B86" s="193" t="s">
        <v>20</v>
      </c>
      <c r="C86" s="72">
        <v>12.09</v>
      </c>
      <c r="D86" s="72">
        <v>155.91</v>
      </c>
      <c r="E86" s="72">
        <v>129.25</v>
      </c>
      <c r="F86" s="12">
        <f>(D86-E86)/E86*100</f>
        <v>20.626692456479688</v>
      </c>
      <c r="G86" s="72">
        <v>1544</v>
      </c>
      <c r="H86" s="72">
        <v>30960</v>
      </c>
      <c r="I86" s="72">
        <v>136</v>
      </c>
      <c r="J86" s="72">
        <v>19.36</v>
      </c>
      <c r="K86" s="72">
        <v>43.81</v>
      </c>
      <c r="L86" s="72">
        <v>168.68</v>
      </c>
      <c r="M86" s="31">
        <f t="shared" si="19"/>
        <v>-74.027744842304955</v>
      </c>
      <c r="N86" s="207">
        <f>D86/D203*100</f>
        <v>1.9038387398340966</v>
      </c>
    </row>
    <row r="87" spans="1:14">
      <c r="A87" s="255"/>
      <c r="B87" s="193" t="s">
        <v>21</v>
      </c>
      <c r="C87" s="72"/>
      <c r="D87" s="72"/>
      <c r="E87" s="72"/>
      <c r="F87" s="12"/>
      <c r="G87" s="72"/>
      <c r="H87" s="72"/>
      <c r="I87" s="72"/>
      <c r="J87" s="72"/>
      <c r="K87" s="72"/>
      <c r="L87" s="72"/>
      <c r="M87" s="31"/>
      <c r="N87" s="207"/>
    </row>
    <row r="88" spans="1:14">
      <c r="A88" s="255"/>
      <c r="B88" s="193" t="s">
        <v>22</v>
      </c>
      <c r="C88" s="72"/>
      <c r="D88" s="72">
        <v>5.0000000000000001E-3</v>
      </c>
      <c r="E88" s="72">
        <v>3.0000000000000001E-3</v>
      </c>
      <c r="F88" s="12"/>
      <c r="G88" s="72">
        <v>1</v>
      </c>
      <c r="H88" s="72">
        <v>122.6</v>
      </c>
      <c r="I88" s="72"/>
      <c r="J88" s="72"/>
      <c r="K88" s="72"/>
      <c r="L88" s="72"/>
      <c r="M88" s="31"/>
      <c r="N88" s="207">
        <f>D88/D205*100</f>
        <v>1.2629237162426524E-3</v>
      </c>
    </row>
    <row r="89" spans="1:14">
      <c r="A89" s="255"/>
      <c r="B89" s="193" t="s">
        <v>23</v>
      </c>
      <c r="C89" s="72"/>
      <c r="D89" s="72"/>
      <c r="E89" s="72"/>
      <c r="F89" s="12"/>
      <c r="G89" s="72"/>
      <c r="H89" s="72"/>
      <c r="I89" s="72"/>
      <c r="J89" s="72"/>
      <c r="K89" s="72"/>
      <c r="L89" s="72"/>
      <c r="M89" s="31"/>
      <c r="N89" s="207"/>
    </row>
    <row r="90" spans="1:14">
      <c r="A90" s="255"/>
      <c r="B90" s="193" t="s">
        <v>24</v>
      </c>
      <c r="C90" s="72">
        <v>7.0000000000000007E-2</v>
      </c>
      <c r="D90" s="72">
        <v>9.5500000000000007</v>
      </c>
      <c r="E90" s="72">
        <v>7.42</v>
      </c>
      <c r="F90" s="12"/>
      <c r="G90" s="72">
        <v>13</v>
      </c>
      <c r="H90" s="72">
        <v>12396</v>
      </c>
      <c r="I90" s="72">
        <v>3</v>
      </c>
      <c r="J90" s="72"/>
      <c r="K90" s="72">
        <v>0.1</v>
      </c>
      <c r="L90" s="72">
        <v>2.2599999999999998</v>
      </c>
      <c r="M90" s="31"/>
      <c r="N90" s="207">
        <f>D90/D207*100</f>
        <v>0.25278155870831237</v>
      </c>
    </row>
    <row r="91" spans="1:14">
      <c r="A91" s="255"/>
      <c r="B91" s="193" t="s">
        <v>25</v>
      </c>
      <c r="C91" s="74"/>
      <c r="D91" s="74"/>
      <c r="E91" s="74"/>
      <c r="F91" s="12"/>
      <c r="G91" s="74"/>
      <c r="H91" s="74"/>
      <c r="I91" s="74"/>
      <c r="J91" s="74"/>
      <c r="K91" s="74"/>
      <c r="L91" s="74"/>
      <c r="M91" s="31"/>
      <c r="N91" s="207"/>
    </row>
    <row r="92" spans="1:14">
      <c r="A92" s="255"/>
      <c r="B92" s="193" t="s">
        <v>26</v>
      </c>
      <c r="C92" s="72">
        <v>1.94</v>
      </c>
      <c r="D92" s="72">
        <v>17.309999999999999</v>
      </c>
      <c r="E92" s="72">
        <v>10.130000000000001</v>
      </c>
      <c r="F92" s="12">
        <f>(D92-E92)/E92*100</f>
        <v>70.87857847976305</v>
      </c>
      <c r="G92" s="72">
        <v>1149</v>
      </c>
      <c r="H92" s="72">
        <v>52090</v>
      </c>
      <c r="I92" s="72">
        <v>1</v>
      </c>
      <c r="J92" s="72"/>
      <c r="K92" s="72">
        <v>0</v>
      </c>
      <c r="L92" s="72">
        <v>0.03</v>
      </c>
      <c r="M92" s="31">
        <f>(K92-L92)/L92*100</f>
        <v>-100</v>
      </c>
      <c r="N92" s="207">
        <f>D92/D209*100</f>
        <v>0.61989310368506734</v>
      </c>
    </row>
    <row r="93" spans="1:14">
      <c r="A93" s="255"/>
      <c r="B93" s="193" t="s">
        <v>27</v>
      </c>
      <c r="C93" s="31"/>
      <c r="D93" s="31">
        <v>1E-3</v>
      </c>
      <c r="E93" s="31"/>
      <c r="F93" s="12"/>
      <c r="G93" s="72">
        <v>3</v>
      </c>
      <c r="H93" s="72">
        <v>3</v>
      </c>
      <c r="I93" s="72"/>
      <c r="J93" s="72"/>
      <c r="K93" s="72"/>
      <c r="L93" s="72"/>
      <c r="M93" s="31"/>
      <c r="N93" s="207"/>
    </row>
    <row r="94" spans="1:14">
      <c r="A94" s="255"/>
      <c r="B94" s="14" t="s">
        <v>28</v>
      </c>
      <c r="C94" s="34"/>
      <c r="D94" s="34"/>
      <c r="E94" s="34"/>
      <c r="F94" s="12"/>
      <c r="G94" s="34"/>
      <c r="H94" s="34"/>
      <c r="I94" s="34"/>
      <c r="J94" s="34"/>
      <c r="K94" s="34"/>
      <c r="L94" s="34"/>
      <c r="M94" s="31"/>
      <c r="N94" s="207"/>
    </row>
    <row r="95" spans="1:14">
      <c r="A95" s="255"/>
      <c r="B95" s="14" t="s">
        <v>29</v>
      </c>
      <c r="C95" s="34"/>
      <c r="D95" s="34"/>
      <c r="E95" s="34"/>
      <c r="F95" s="12"/>
      <c r="G95" s="34"/>
      <c r="H95" s="34"/>
      <c r="I95" s="34"/>
      <c r="J95" s="34"/>
      <c r="K95" s="34"/>
      <c r="L95" s="34"/>
      <c r="M95" s="31"/>
      <c r="N95" s="207"/>
    </row>
    <row r="96" spans="1:14">
      <c r="A96" s="255"/>
      <c r="B96" s="14" t="s">
        <v>30</v>
      </c>
      <c r="C96" s="31"/>
      <c r="D96" s="31"/>
      <c r="E96" s="31"/>
      <c r="F96" s="12"/>
      <c r="G96" s="31"/>
      <c r="H96" s="31"/>
      <c r="I96" s="31"/>
      <c r="J96" s="31"/>
      <c r="K96" s="31"/>
      <c r="L96" s="31"/>
      <c r="M96" s="31"/>
      <c r="N96" s="207"/>
    </row>
    <row r="97" spans="1:14" ht="14.25" thickBot="1">
      <c r="A97" s="256"/>
      <c r="B97" s="15" t="s">
        <v>31</v>
      </c>
      <c r="C97" s="16">
        <f t="shared" ref="C97:L97" si="20">C85+C87+C88+C89+C90+C91+C92+C93</f>
        <v>28.470000000000002</v>
      </c>
      <c r="D97" s="16">
        <f t="shared" si="20"/>
        <v>406.42599999999999</v>
      </c>
      <c r="E97" s="16">
        <f t="shared" si="20"/>
        <v>403.16300000000001</v>
      </c>
      <c r="F97" s="17">
        <f>(D97-E97)/E97*100</f>
        <v>0.80935006436601986</v>
      </c>
      <c r="G97" s="16">
        <f t="shared" si="20"/>
        <v>4145</v>
      </c>
      <c r="H97" s="16">
        <f t="shared" si="20"/>
        <v>295542.59999999998</v>
      </c>
      <c r="I97" s="16">
        <f t="shared" si="20"/>
        <v>287</v>
      </c>
      <c r="J97" s="16">
        <f t="shared" si="20"/>
        <v>32.71</v>
      </c>
      <c r="K97" s="16">
        <f t="shared" si="20"/>
        <v>144.57999999999998</v>
      </c>
      <c r="L97" s="16">
        <f t="shared" si="20"/>
        <v>498.2</v>
      </c>
      <c r="M97" s="16">
        <f t="shared" ref="M97:M99" si="21">(K97-L97)/L97*100</f>
        <v>-70.979526294660772</v>
      </c>
      <c r="N97" s="208">
        <f>D97/D214*100</f>
        <v>0.99665182457581847</v>
      </c>
    </row>
    <row r="98" spans="1:14" ht="15" thickTop="1" thickBot="1">
      <c r="A98" s="257" t="s">
        <v>90</v>
      </c>
      <c r="B98" s="193" t="s">
        <v>19</v>
      </c>
      <c r="C98" s="31">
        <v>18.057576000000001</v>
      </c>
      <c r="D98" s="31">
        <v>295.20938599999999</v>
      </c>
      <c r="E98" s="31">
        <v>147.02251999999999</v>
      </c>
      <c r="F98" s="12">
        <f>(D98-E98)/E98*100</f>
        <v>100.79195078413838</v>
      </c>
      <c r="G98" s="31">
        <v>3115</v>
      </c>
      <c r="H98" s="31">
        <v>238199.20518000002</v>
      </c>
      <c r="I98" s="31">
        <v>419</v>
      </c>
      <c r="J98" s="31">
        <v>6.4107999999999947</v>
      </c>
      <c r="K98" s="31">
        <v>45.761823999999997</v>
      </c>
      <c r="L98" s="31">
        <v>54.366956999999999</v>
      </c>
      <c r="M98" s="31">
        <f t="shared" si="21"/>
        <v>-15.827873169359105</v>
      </c>
      <c r="N98" s="207">
        <f>D98/D202*100</f>
        <v>1.183489871198073</v>
      </c>
    </row>
    <row r="99" spans="1:14" ht="14.25" thickBot="1">
      <c r="A99" s="257"/>
      <c r="B99" s="193" t="s">
        <v>20</v>
      </c>
      <c r="C99" s="28">
        <v>7.7129990000000008</v>
      </c>
      <c r="D99" s="28">
        <v>133.260321</v>
      </c>
      <c r="E99" s="33">
        <v>104.73992199999999</v>
      </c>
      <c r="F99" s="12">
        <f>(D99-E99)/E99*100</f>
        <v>27.229730990252232</v>
      </c>
      <c r="G99" s="31">
        <v>1596</v>
      </c>
      <c r="H99" s="31">
        <v>31920</v>
      </c>
      <c r="I99" s="31">
        <v>224</v>
      </c>
      <c r="J99" s="31">
        <v>5.4807999999999986</v>
      </c>
      <c r="K99" s="31">
        <v>21.746473999999999</v>
      </c>
      <c r="L99" s="31">
        <v>4.3805019999999999</v>
      </c>
      <c r="M99" s="31">
        <f t="shared" si="21"/>
        <v>396.437942500654</v>
      </c>
      <c r="N99" s="207">
        <f>D99/D203*100</f>
        <v>1.6272603527838319</v>
      </c>
    </row>
    <row r="100" spans="1:14" ht="14.25" thickBot="1">
      <c r="A100" s="257"/>
      <c r="B100" s="193" t="s">
        <v>21</v>
      </c>
      <c r="C100" s="31">
        <v>0.6780520000000001</v>
      </c>
      <c r="D100" s="31">
        <v>1.385599</v>
      </c>
      <c r="E100" s="31">
        <v>1.1792450000000001</v>
      </c>
      <c r="F100" s="12"/>
      <c r="G100" s="31">
        <v>3</v>
      </c>
      <c r="H100" s="31">
        <v>2474.3000000000002</v>
      </c>
      <c r="I100" s="31">
        <v>0</v>
      </c>
      <c r="J100" s="31">
        <v>0</v>
      </c>
      <c r="K100" s="31">
        <v>0</v>
      </c>
      <c r="L100" s="31"/>
      <c r="M100" s="31"/>
      <c r="N100" s="207"/>
    </row>
    <row r="101" spans="1:14" ht="14.25" thickBot="1">
      <c r="A101" s="257"/>
      <c r="B101" s="193" t="s">
        <v>22</v>
      </c>
      <c r="C101" s="31">
        <v>3.1320000000000001E-2</v>
      </c>
      <c r="D101" s="31">
        <v>0.14197799999999999</v>
      </c>
      <c r="E101" s="31">
        <v>7.8299999999999995E-2</v>
      </c>
      <c r="F101" s="12"/>
      <c r="G101" s="31">
        <v>11</v>
      </c>
      <c r="H101" s="31">
        <v>1208.3</v>
      </c>
      <c r="I101" s="31">
        <v>1</v>
      </c>
      <c r="J101" s="31">
        <v>0</v>
      </c>
      <c r="K101" s="31">
        <v>0.01</v>
      </c>
      <c r="L101" s="31"/>
      <c r="M101" s="31"/>
      <c r="N101" s="207"/>
    </row>
    <row r="102" spans="1:14" ht="14.25" thickBot="1">
      <c r="A102" s="257"/>
      <c r="B102" s="193" t="s">
        <v>23</v>
      </c>
      <c r="C102" s="31">
        <v>0</v>
      </c>
      <c r="D102" s="31">
        <v>0</v>
      </c>
      <c r="E102" s="31">
        <v>0.81045400000000001</v>
      </c>
      <c r="F102" s="12"/>
      <c r="G102" s="31">
        <v>0</v>
      </c>
      <c r="H102" s="31">
        <v>0.01</v>
      </c>
      <c r="I102" s="31">
        <v>1</v>
      </c>
      <c r="J102" s="31">
        <v>0</v>
      </c>
      <c r="K102" s="31">
        <v>0.01</v>
      </c>
      <c r="L102" s="31"/>
      <c r="M102" s="31"/>
      <c r="N102" s="207"/>
    </row>
    <row r="103" spans="1:14" ht="14.25" thickBot="1">
      <c r="A103" s="257"/>
      <c r="B103" s="193" t="s">
        <v>24</v>
      </c>
      <c r="C103" s="31">
        <v>1.4811319999999999</v>
      </c>
      <c r="D103" s="31">
        <v>23.628926</v>
      </c>
      <c r="E103" s="31">
        <v>31.427083000000003</v>
      </c>
      <c r="F103" s="12"/>
      <c r="G103" s="31">
        <v>32</v>
      </c>
      <c r="H103" s="31">
        <v>31230.4715</v>
      </c>
      <c r="I103" s="31">
        <v>7</v>
      </c>
      <c r="J103" s="31">
        <v>2.6669000000000005</v>
      </c>
      <c r="K103" s="31">
        <v>5.1578540000000004</v>
      </c>
      <c r="L103" s="31">
        <v>4.3810730000000007</v>
      </c>
      <c r="M103" s="31"/>
      <c r="N103" s="207">
        <f>D103/D207*100</f>
        <v>0.62544049684642589</v>
      </c>
    </row>
    <row r="104" spans="1:14" ht="14.25" thickBot="1">
      <c r="A104" s="257"/>
      <c r="B104" s="193" t="s">
        <v>25</v>
      </c>
      <c r="C104" s="28">
        <v>73.874933999999996</v>
      </c>
      <c r="D104" s="28">
        <v>142.86704800000001</v>
      </c>
      <c r="E104" s="33">
        <v>47.293526</v>
      </c>
      <c r="F104" s="12"/>
      <c r="G104" s="31">
        <v>228</v>
      </c>
      <c r="H104" s="31">
        <v>4858.7532000000001</v>
      </c>
      <c r="I104" s="31">
        <v>123</v>
      </c>
      <c r="J104" s="31">
        <v>9.8100400000000008</v>
      </c>
      <c r="K104" s="31">
        <v>96.274163000000001</v>
      </c>
      <c r="L104" s="31"/>
      <c r="M104" s="31"/>
      <c r="N104" s="207"/>
    </row>
    <row r="105" spans="1:14" ht="14.25" thickBot="1">
      <c r="A105" s="257"/>
      <c r="B105" s="193" t="s">
        <v>26</v>
      </c>
      <c r="C105" s="31">
        <v>1.0839650000000001</v>
      </c>
      <c r="D105" s="31">
        <v>27.413023000000003</v>
      </c>
      <c r="E105" s="31">
        <v>68.276836000000003</v>
      </c>
      <c r="F105" s="12">
        <f>(D105-E105)/E105*100</f>
        <v>-59.850185500687225</v>
      </c>
      <c r="G105" s="31">
        <v>1264</v>
      </c>
      <c r="H105" s="31">
        <v>123580.894</v>
      </c>
      <c r="I105" s="31">
        <v>47</v>
      </c>
      <c r="J105" s="31">
        <v>1.0000000000001563E-2</v>
      </c>
      <c r="K105" s="31">
        <v>26.048939000000001</v>
      </c>
      <c r="L105" s="31"/>
      <c r="M105" s="31"/>
      <c r="N105" s="207">
        <f>D105/D209*100</f>
        <v>0.98169519981860986</v>
      </c>
    </row>
    <row r="106" spans="1:14" ht="14.25" thickBot="1">
      <c r="A106" s="257"/>
      <c r="B106" s="193" t="s">
        <v>27</v>
      </c>
      <c r="C106" s="31">
        <v>0</v>
      </c>
      <c r="D106" s="31">
        <v>0</v>
      </c>
      <c r="E106" s="31">
        <v>1.1878870000000001</v>
      </c>
      <c r="F106" s="12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207"/>
    </row>
    <row r="107" spans="1:14" ht="14.25" thickBot="1">
      <c r="A107" s="257"/>
      <c r="B107" s="14" t="s">
        <v>28</v>
      </c>
      <c r="C107" s="31">
        <v>0</v>
      </c>
      <c r="D107" s="31">
        <v>0</v>
      </c>
      <c r="E107" s="31">
        <v>0</v>
      </c>
      <c r="F107" s="12"/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/>
      <c r="M107" s="31"/>
      <c r="N107" s="207"/>
    </row>
    <row r="108" spans="1:14" ht="14.25" thickBot="1">
      <c r="A108" s="257"/>
      <c r="B108" s="14" t="s">
        <v>29</v>
      </c>
      <c r="C108" s="31">
        <v>0</v>
      </c>
      <c r="D108" s="31">
        <v>0</v>
      </c>
      <c r="E108" s="31">
        <v>0</v>
      </c>
      <c r="F108" s="12"/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/>
      <c r="M108" s="31"/>
      <c r="N108" s="207"/>
    </row>
    <row r="109" spans="1:14" ht="14.25" thickBot="1">
      <c r="A109" s="257"/>
      <c r="B109" s="14" t="s">
        <v>30</v>
      </c>
      <c r="C109" s="31">
        <v>0</v>
      </c>
      <c r="D109" s="31">
        <v>0</v>
      </c>
      <c r="E109" s="31">
        <v>1.1878870000000001</v>
      </c>
      <c r="F109" s="12"/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/>
      <c r="M109" s="31"/>
      <c r="N109" s="207"/>
    </row>
    <row r="110" spans="1:14" ht="14.25" thickBot="1">
      <c r="A110" s="258"/>
      <c r="B110" s="15" t="s">
        <v>31</v>
      </c>
      <c r="C110" s="16">
        <f t="shared" ref="C110:L110" si="22">C98+C100+C101+C102+C103+C104+C105+C106</f>
        <v>95.206979000000004</v>
      </c>
      <c r="D110" s="16">
        <f t="shared" si="22"/>
        <v>490.64596</v>
      </c>
      <c r="E110" s="16">
        <f t="shared" si="22"/>
        <v>297.27585099999999</v>
      </c>
      <c r="F110" s="17">
        <f t="shared" ref="F110:F116" si="23">(D110-E110)/E110*100</f>
        <v>65.047365384549863</v>
      </c>
      <c r="G110" s="16">
        <f t="shared" si="22"/>
        <v>4653</v>
      </c>
      <c r="H110" s="16">
        <f t="shared" si="22"/>
        <v>401551.93388000003</v>
      </c>
      <c r="I110" s="16">
        <f t="shared" si="22"/>
        <v>598</v>
      </c>
      <c r="J110" s="16">
        <f t="shared" si="22"/>
        <v>18.897739999999995</v>
      </c>
      <c r="K110" s="16">
        <f t="shared" si="22"/>
        <v>173.26277999999999</v>
      </c>
      <c r="L110" s="16">
        <f t="shared" si="22"/>
        <v>58.74803</v>
      </c>
      <c r="M110" s="16">
        <f t="shared" ref="M110:M112" si="24">(K110-L110)/L110*100</f>
        <v>194.92525962147155</v>
      </c>
      <c r="N110" s="208">
        <f>D110/D214*100</f>
        <v>1.2031789089643725</v>
      </c>
    </row>
    <row r="111" spans="1:14" ht="15" thickTop="1" thickBot="1">
      <c r="A111" s="254" t="s">
        <v>38</v>
      </c>
      <c r="B111" s="18" t="s">
        <v>19</v>
      </c>
      <c r="C111" s="88">
        <v>64.120869999999996</v>
      </c>
      <c r="D111" s="88">
        <v>997.90110000000004</v>
      </c>
      <c r="E111" s="88">
        <v>595.98724500000003</v>
      </c>
      <c r="F111" s="201">
        <f t="shared" si="23"/>
        <v>67.43665378275</v>
      </c>
      <c r="G111" s="89">
        <v>6034</v>
      </c>
      <c r="H111" s="89">
        <v>555579.73970000003</v>
      </c>
      <c r="I111" s="89">
        <v>723</v>
      </c>
      <c r="J111" s="89">
        <v>32.860100000000003</v>
      </c>
      <c r="K111" s="89">
        <v>278.85210000000001</v>
      </c>
      <c r="L111" s="89">
        <v>288.20373499999999</v>
      </c>
      <c r="M111" s="109">
        <f t="shared" si="24"/>
        <v>-3.2448000717270329</v>
      </c>
      <c r="N111" s="209">
        <f t="shared" ref="N111:N116" si="25">D111/D202*100</f>
        <v>4.0005701048658917</v>
      </c>
    </row>
    <row r="112" spans="1:14" ht="14.25" thickBot="1">
      <c r="A112" s="257"/>
      <c r="B112" s="193" t="s">
        <v>20</v>
      </c>
      <c r="C112" s="89">
        <v>21.961241999999999</v>
      </c>
      <c r="D112" s="89">
        <v>291.86701599999998</v>
      </c>
      <c r="E112" s="89">
        <v>131.30289500000001</v>
      </c>
      <c r="F112" s="12">
        <f t="shared" si="23"/>
        <v>122.28528624597345</v>
      </c>
      <c r="G112" s="89">
        <v>2604</v>
      </c>
      <c r="H112" s="89">
        <v>57240</v>
      </c>
      <c r="I112" s="89">
        <v>309</v>
      </c>
      <c r="J112" s="89">
        <v>17.429252000000002</v>
      </c>
      <c r="K112" s="89">
        <v>135.34252000000001</v>
      </c>
      <c r="L112" s="89">
        <v>99.993750000000006</v>
      </c>
      <c r="M112" s="31">
        <f t="shared" si="24"/>
        <v>35.350979436214764</v>
      </c>
      <c r="N112" s="207">
        <f t="shared" si="25"/>
        <v>3.564028811112681</v>
      </c>
    </row>
    <row r="113" spans="1:14" ht="14.25" thickBot="1">
      <c r="A113" s="257"/>
      <c r="B113" s="193" t="s">
        <v>21</v>
      </c>
      <c r="C113" s="89">
        <v>0.18867900000000001</v>
      </c>
      <c r="D113" s="89">
        <v>2.349154</v>
      </c>
      <c r="E113" s="89">
        <v>4.5050400000000002</v>
      </c>
      <c r="F113" s="12">
        <f t="shared" si="23"/>
        <v>-47.854980199953836</v>
      </c>
      <c r="G113" s="89">
        <v>6</v>
      </c>
      <c r="H113" s="89">
        <v>1764.3867</v>
      </c>
      <c r="I113" s="89">
        <v>0</v>
      </c>
      <c r="J113" s="89">
        <v>0</v>
      </c>
      <c r="K113" s="89">
        <v>0</v>
      </c>
      <c r="L113" s="89"/>
      <c r="M113" s="31"/>
      <c r="N113" s="207">
        <f t="shared" si="25"/>
        <v>0.18351466900289717</v>
      </c>
    </row>
    <row r="114" spans="1:14" ht="14.25" thickBot="1">
      <c r="A114" s="257"/>
      <c r="B114" s="193" t="s">
        <v>22</v>
      </c>
      <c r="C114" s="89">
        <v>0.104612</v>
      </c>
      <c r="D114" s="89">
        <v>1.8554170000000001</v>
      </c>
      <c r="E114" s="89">
        <v>0.66025199999999995</v>
      </c>
      <c r="F114" s="12">
        <f t="shared" si="23"/>
        <v>181.01649067325815</v>
      </c>
      <c r="G114" s="89">
        <v>146</v>
      </c>
      <c r="H114" s="89">
        <v>34162.1</v>
      </c>
      <c r="I114" s="89">
        <v>1</v>
      </c>
      <c r="J114" s="89">
        <v>0</v>
      </c>
      <c r="K114" s="89">
        <v>0.15</v>
      </c>
      <c r="L114" s="89">
        <v>0.15</v>
      </c>
      <c r="M114" s="31"/>
      <c r="N114" s="207">
        <f t="shared" si="25"/>
        <v>0.46865002656395871</v>
      </c>
    </row>
    <row r="115" spans="1:14" ht="14.25" thickBot="1">
      <c r="A115" s="257"/>
      <c r="B115" s="193" t="s">
        <v>23</v>
      </c>
      <c r="C115" s="89">
        <v>0</v>
      </c>
      <c r="D115" s="90">
        <v>7.7923999999999993E-2</v>
      </c>
      <c r="E115" s="90">
        <v>0.15226400000000001</v>
      </c>
      <c r="F115" s="12">
        <f t="shared" si="23"/>
        <v>-48.823096726737781</v>
      </c>
      <c r="G115" s="89">
        <v>14</v>
      </c>
      <c r="H115" s="89">
        <v>4.2</v>
      </c>
      <c r="I115" s="89">
        <v>0</v>
      </c>
      <c r="J115" s="89">
        <v>0</v>
      </c>
      <c r="K115" s="89">
        <v>0</v>
      </c>
      <c r="L115" s="89"/>
      <c r="M115" s="31"/>
      <c r="N115" s="207">
        <f t="shared" si="25"/>
        <v>7.0572652207168934E-2</v>
      </c>
    </row>
    <row r="116" spans="1:14" ht="14.25" thickBot="1">
      <c r="A116" s="257"/>
      <c r="B116" s="193" t="s">
        <v>24</v>
      </c>
      <c r="C116" s="89">
        <v>11.798771</v>
      </c>
      <c r="D116" s="89">
        <v>31.761569999999999</v>
      </c>
      <c r="E116" s="89">
        <v>6.7894329999999998</v>
      </c>
      <c r="F116" s="12">
        <f t="shared" si="23"/>
        <v>367.80887299425444</v>
      </c>
      <c r="G116" s="89">
        <v>343</v>
      </c>
      <c r="H116" s="89">
        <v>10849.8529</v>
      </c>
      <c r="I116" s="89">
        <v>12</v>
      </c>
      <c r="J116" s="89">
        <v>0</v>
      </c>
      <c r="K116" s="89">
        <v>8.7954450000000008</v>
      </c>
      <c r="L116" s="89">
        <v>7.5797330000000001</v>
      </c>
      <c r="M116" s="31">
        <f>(K116-L116)/L116*100</f>
        <v>16.03898184804136</v>
      </c>
      <c r="N116" s="207">
        <f t="shared" si="25"/>
        <v>0.84070567242127447</v>
      </c>
    </row>
    <row r="117" spans="1:14" ht="14.25" thickBot="1">
      <c r="A117" s="257"/>
      <c r="B117" s="193" t="s">
        <v>25</v>
      </c>
      <c r="C117" s="89"/>
      <c r="D117" s="89"/>
      <c r="E117" s="89"/>
      <c r="F117" s="12"/>
      <c r="G117" s="89"/>
      <c r="H117" s="89"/>
      <c r="I117" s="89"/>
      <c r="J117" s="89"/>
      <c r="K117" s="89"/>
      <c r="L117" s="89"/>
      <c r="M117" s="31"/>
      <c r="N117" s="207"/>
    </row>
    <row r="118" spans="1:14" ht="14.25" thickBot="1">
      <c r="A118" s="257"/>
      <c r="B118" s="193" t="s">
        <v>26</v>
      </c>
      <c r="C118" s="89">
        <v>1.0656000000000001</v>
      </c>
      <c r="D118" s="89">
        <v>34.605600000000003</v>
      </c>
      <c r="E118" s="89">
        <v>42.060513</v>
      </c>
      <c r="F118" s="12">
        <f>(D118-E118)/E118*100</f>
        <v>-17.724256002298397</v>
      </c>
      <c r="G118" s="89">
        <v>1451</v>
      </c>
      <c r="H118" s="89">
        <v>189187.75</v>
      </c>
      <c r="I118" s="89">
        <v>67</v>
      </c>
      <c r="J118" s="89">
        <v>3.6519999999999997E-2</v>
      </c>
      <c r="K118" s="89">
        <v>21.750599999999999</v>
      </c>
      <c r="L118" s="89">
        <v>9.6932189999999991</v>
      </c>
      <c r="M118" s="31">
        <f>(K118-L118)/L118*100</f>
        <v>124.38985439202395</v>
      </c>
      <c r="N118" s="207">
        <f>D118/D209*100</f>
        <v>1.2392705250655094</v>
      </c>
    </row>
    <row r="119" spans="1:14" ht="14.25" thickBot="1">
      <c r="A119" s="257"/>
      <c r="B119" s="193" t="s">
        <v>27</v>
      </c>
      <c r="C119" s="89">
        <v>0</v>
      </c>
      <c r="D119" s="91">
        <v>5.2556330000000004</v>
      </c>
      <c r="E119" s="165">
        <v>15.062136000000001</v>
      </c>
      <c r="F119" s="12"/>
      <c r="G119" s="31">
        <v>1</v>
      </c>
      <c r="H119" s="31">
        <v>123.707729</v>
      </c>
      <c r="I119" s="31">
        <v>1</v>
      </c>
      <c r="J119" s="31">
        <v>0</v>
      </c>
      <c r="K119" s="31">
        <v>0</v>
      </c>
      <c r="L119" s="31"/>
      <c r="M119" s="31"/>
      <c r="N119" s="207"/>
    </row>
    <row r="120" spans="1:14" ht="14.25" thickBot="1">
      <c r="A120" s="257"/>
      <c r="B120" s="14" t="s">
        <v>28</v>
      </c>
      <c r="C120" s="90"/>
      <c r="D120" s="92"/>
      <c r="E120" s="93"/>
      <c r="F120" s="12"/>
      <c r="G120" s="34"/>
      <c r="H120" s="34"/>
      <c r="I120" s="34"/>
      <c r="J120" s="34"/>
      <c r="K120" s="34"/>
      <c r="L120" s="34"/>
      <c r="M120" s="31"/>
      <c r="N120" s="207"/>
    </row>
    <row r="121" spans="1:14" ht="14.25" thickBot="1">
      <c r="A121" s="257"/>
      <c r="B121" s="14" t="s">
        <v>29</v>
      </c>
      <c r="C121" s="90"/>
      <c r="D121" s="93"/>
      <c r="E121" s="93"/>
      <c r="F121" s="12"/>
      <c r="G121" s="31"/>
      <c r="H121" s="31"/>
      <c r="I121" s="31"/>
      <c r="J121" s="31"/>
      <c r="K121" s="31"/>
      <c r="L121" s="31"/>
      <c r="M121" s="31"/>
      <c r="N121" s="207"/>
    </row>
    <row r="122" spans="1:14" ht="14.25" thickBot="1">
      <c r="A122" s="257"/>
      <c r="B122" s="14" t="s">
        <v>30</v>
      </c>
      <c r="C122" s="31"/>
      <c r="D122" s="31">
        <v>5.2556330000000004</v>
      </c>
      <c r="E122" s="31">
        <v>15.062136000000001</v>
      </c>
      <c r="F122" s="12"/>
      <c r="G122" s="31">
        <v>1</v>
      </c>
      <c r="H122" s="31">
        <v>123.707729</v>
      </c>
      <c r="I122" s="31">
        <v>1</v>
      </c>
      <c r="J122" s="31">
        <v>0</v>
      </c>
      <c r="K122" s="31">
        <v>0</v>
      </c>
      <c r="L122" s="31"/>
      <c r="M122" s="31"/>
      <c r="N122" s="207"/>
    </row>
    <row r="123" spans="1:14" ht="14.25" thickBot="1">
      <c r="A123" s="258"/>
      <c r="B123" s="15" t="s">
        <v>31</v>
      </c>
      <c r="C123" s="16">
        <f t="shared" ref="C123:L123" si="26">C111+C113+C114+C115+C116+C117+C118+C119</f>
        <v>77.278531999999998</v>
      </c>
      <c r="D123" s="16">
        <f t="shared" si="26"/>
        <v>1073.8063980000002</v>
      </c>
      <c r="E123" s="16">
        <f t="shared" si="26"/>
        <v>665.21688300000005</v>
      </c>
      <c r="F123" s="17">
        <f t="shared" ref="F123:F129" si="27">(D123-E123)/E123*100</f>
        <v>61.422000168928378</v>
      </c>
      <c r="G123" s="16">
        <f t="shared" si="26"/>
        <v>7995</v>
      </c>
      <c r="H123" s="16">
        <f t="shared" si="26"/>
        <v>791671.73702900007</v>
      </c>
      <c r="I123" s="16">
        <f t="shared" si="26"/>
        <v>804</v>
      </c>
      <c r="J123" s="16">
        <f t="shared" si="26"/>
        <v>32.896620000000006</v>
      </c>
      <c r="K123" s="16">
        <f t="shared" si="26"/>
        <v>309.54814500000003</v>
      </c>
      <c r="L123" s="16">
        <f t="shared" si="26"/>
        <v>305.62668699999995</v>
      </c>
      <c r="M123" s="16">
        <f t="shared" ref="M123:M125" si="28">(K123-L123)/L123*100</f>
        <v>1.2830875596934004</v>
      </c>
      <c r="N123" s="208">
        <f>D123/D214*100</f>
        <v>2.6332250048173291</v>
      </c>
    </row>
    <row r="124" spans="1:14" ht="14.25" thickTop="1">
      <c r="A124" s="255" t="s">
        <v>40</v>
      </c>
      <c r="B124" s="193" t="s">
        <v>19</v>
      </c>
      <c r="C124" s="34">
        <v>146.78552400000001</v>
      </c>
      <c r="D124" s="34">
        <v>1372.998094</v>
      </c>
      <c r="E124" s="177">
        <v>1403.5375980000001</v>
      </c>
      <c r="F124" s="12">
        <f t="shared" si="27"/>
        <v>-2.1758949702179677</v>
      </c>
      <c r="G124" s="178">
        <v>11880</v>
      </c>
      <c r="H124" s="34">
        <v>1239018.3841120002</v>
      </c>
      <c r="I124" s="31">
        <v>1251</v>
      </c>
      <c r="J124" s="34">
        <v>105.19</v>
      </c>
      <c r="K124" s="31">
        <v>718.64</v>
      </c>
      <c r="L124" s="34">
        <v>610.89</v>
      </c>
      <c r="M124" s="31">
        <f t="shared" si="28"/>
        <v>17.638200003273912</v>
      </c>
      <c r="N124" s="207">
        <f t="shared" ref="N124:N129" si="29">D124/D202*100</f>
        <v>5.5043281632761492</v>
      </c>
    </row>
    <row r="125" spans="1:14">
      <c r="A125" s="255"/>
      <c r="B125" s="193" t="s">
        <v>20</v>
      </c>
      <c r="C125" s="34">
        <v>28.912949000000001</v>
      </c>
      <c r="D125" s="34">
        <v>404.12564500000002</v>
      </c>
      <c r="E125" s="177">
        <v>316.00535300000001</v>
      </c>
      <c r="F125" s="12">
        <f t="shared" si="27"/>
        <v>27.885695974270412</v>
      </c>
      <c r="G125" s="178">
        <v>4825</v>
      </c>
      <c r="H125" s="34">
        <v>96500</v>
      </c>
      <c r="I125" s="31">
        <v>568</v>
      </c>
      <c r="J125" s="34">
        <v>35.39</v>
      </c>
      <c r="K125" s="31">
        <v>250.82</v>
      </c>
      <c r="L125" s="34">
        <v>173.65</v>
      </c>
      <c r="M125" s="31">
        <f t="shared" si="28"/>
        <v>44.439965447739702</v>
      </c>
      <c r="N125" s="207">
        <f t="shared" si="29"/>
        <v>4.9348345757901448</v>
      </c>
    </row>
    <row r="126" spans="1:14">
      <c r="A126" s="255"/>
      <c r="B126" s="193" t="s">
        <v>21</v>
      </c>
      <c r="C126" s="34">
        <v>2.8951700000000002</v>
      </c>
      <c r="D126" s="34">
        <v>65.256248999999997</v>
      </c>
      <c r="E126" s="177">
        <v>52.800092000000006</v>
      </c>
      <c r="F126" s="12">
        <f t="shared" si="27"/>
        <v>23.591165333575535</v>
      </c>
      <c r="G126" s="178">
        <v>46</v>
      </c>
      <c r="H126" s="34">
        <v>75253.118633000006</v>
      </c>
      <c r="I126" s="31">
        <v>1</v>
      </c>
      <c r="J126" s="34"/>
      <c r="K126" s="31">
        <v>0.53</v>
      </c>
      <c r="L126" s="34">
        <v>4.28</v>
      </c>
      <c r="M126" s="31"/>
      <c r="N126" s="207">
        <f t="shared" si="29"/>
        <v>5.0977836853631731</v>
      </c>
    </row>
    <row r="127" spans="1:14">
      <c r="A127" s="255"/>
      <c r="B127" s="193" t="s">
        <v>22</v>
      </c>
      <c r="C127" s="34">
        <v>1.033005</v>
      </c>
      <c r="D127" s="34">
        <v>19.509473000000003</v>
      </c>
      <c r="E127" s="177">
        <v>14.635778</v>
      </c>
      <c r="F127" s="12">
        <f t="shared" si="27"/>
        <v>33.299869675530765</v>
      </c>
      <c r="G127" s="178">
        <v>1267</v>
      </c>
      <c r="H127" s="34">
        <v>74964.035260000004</v>
      </c>
      <c r="I127" s="31">
        <v>122</v>
      </c>
      <c r="J127" s="34">
        <v>0.44</v>
      </c>
      <c r="K127" s="31">
        <v>14.6</v>
      </c>
      <c r="L127" s="34">
        <v>4.59</v>
      </c>
      <c r="M127" s="31">
        <f>(K127-L127)/L127*100</f>
        <v>218.08278867102396</v>
      </c>
      <c r="N127" s="207">
        <f t="shared" si="29"/>
        <v>4.9277952286191384</v>
      </c>
    </row>
    <row r="128" spans="1:14">
      <c r="A128" s="255"/>
      <c r="B128" s="193" t="s">
        <v>23</v>
      </c>
      <c r="C128" s="34">
        <v>5.6600000000000004E-2</v>
      </c>
      <c r="D128" s="34">
        <v>2.2914340000000002</v>
      </c>
      <c r="E128" s="177">
        <v>7.2452170000000002</v>
      </c>
      <c r="F128" s="12">
        <f t="shared" si="27"/>
        <v>-68.373148795957377</v>
      </c>
      <c r="G128" s="178">
        <v>412</v>
      </c>
      <c r="H128" s="34">
        <v>9045.5600000000013</v>
      </c>
      <c r="I128" s="31"/>
      <c r="J128" s="34"/>
      <c r="K128" s="31"/>
      <c r="L128" s="34"/>
      <c r="M128" s="31"/>
      <c r="N128" s="207">
        <f t="shared" si="29"/>
        <v>2.0752601860489959</v>
      </c>
    </row>
    <row r="129" spans="1:14">
      <c r="A129" s="255"/>
      <c r="B129" s="193" t="s">
        <v>24</v>
      </c>
      <c r="C129" s="34">
        <v>8.1516970000000004</v>
      </c>
      <c r="D129" s="34">
        <v>90.053882999999999</v>
      </c>
      <c r="E129" s="177">
        <v>85.262321999999998</v>
      </c>
      <c r="F129" s="12">
        <f t="shared" si="27"/>
        <v>5.6197871317649568</v>
      </c>
      <c r="G129" s="178">
        <v>120</v>
      </c>
      <c r="H129" s="34">
        <v>196445.08</v>
      </c>
      <c r="I129" s="31">
        <v>34</v>
      </c>
      <c r="J129" s="34">
        <v>0.87</v>
      </c>
      <c r="K129" s="31">
        <v>32.29</v>
      </c>
      <c r="L129" s="34">
        <v>17.8</v>
      </c>
      <c r="M129" s="31">
        <f>(K129-L129)/L129*100</f>
        <v>81.404494382022463</v>
      </c>
      <c r="N129" s="207">
        <f t="shared" si="29"/>
        <v>2.3836608285315171</v>
      </c>
    </row>
    <row r="130" spans="1:14">
      <c r="A130" s="255"/>
      <c r="B130" s="193" t="s">
        <v>25</v>
      </c>
      <c r="C130" s="34">
        <v>0</v>
      </c>
      <c r="D130" s="34">
        <v>0</v>
      </c>
      <c r="E130" s="177">
        <v>0.84000000000000008</v>
      </c>
      <c r="F130" s="12"/>
      <c r="G130" s="178">
        <v>0</v>
      </c>
      <c r="H130" s="34">
        <v>0</v>
      </c>
      <c r="I130" s="31"/>
      <c r="J130" s="34"/>
      <c r="K130" s="31"/>
      <c r="L130" s="34"/>
      <c r="M130" s="31"/>
      <c r="N130" s="207"/>
    </row>
    <row r="131" spans="1:14">
      <c r="A131" s="255"/>
      <c r="B131" s="193" t="s">
        <v>26</v>
      </c>
      <c r="C131" s="34">
        <v>10.115527</v>
      </c>
      <c r="D131" s="34">
        <v>111.008092</v>
      </c>
      <c r="E131" s="177">
        <v>106.880329</v>
      </c>
      <c r="F131" s="12">
        <f>(D131-E131)/E131*100</f>
        <v>3.86204181688101</v>
      </c>
      <c r="G131" s="178">
        <v>2906</v>
      </c>
      <c r="H131" s="34">
        <v>420721.06000000006</v>
      </c>
      <c r="I131" s="31">
        <v>29</v>
      </c>
      <c r="J131" s="34"/>
      <c r="K131" s="31">
        <v>55.59</v>
      </c>
      <c r="L131" s="34">
        <v>19.64</v>
      </c>
      <c r="M131" s="31">
        <f>(K131-L131)/L131*100</f>
        <v>183.0448065173116</v>
      </c>
      <c r="N131" s="207">
        <f>D131/D209*100</f>
        <v>3.9753408829599941</v>
      </c>
    </row>
    <row r="132" spans="1:14">
      <c r="A132" s="255"/>
      <c r="B132" s="193" t="s">
        <v>27</v>
      </c>
      <c r="C132" s="34">
        <v>0</v>
      </c>
      <c r="D132" s="34">
        <v>3.2398460000000004</v>
      </c>
      <c r="E132" s="177">
        <v>15.602174000000002</v>
      </c>
      <c r="F132" s="12">
        <f>(D132-E132)/E132*100</f>
        <v>-79.234650248100053</v>
      </c>
      <c r="G132" s="178">
        <v>7</v>
      </c>
      <c r="H132" s="34">
        <v>1175.8470930000001</v>
      </c>
      <c r="I132" s="31"/>
      <c r="J132" s="34"/>
      <c r="K132" s="34"/>
      <c r="L132" s="34"/>
      <c r="M132" s="31"/>
      <c r="N132" s="207">
        <f>D132/D210*100</f>
        <v>1.0082563250816725</v>
      </c>
    </row>
    <row r="133" spans="1:14">
      <c r="A133" s="255"/>
      <c r="B133" s="14" t="s">
        <v>28</v>
      </c>
      <c r="C133" s="34">
        <v>0</v>
      </c>
      <c r="D133" s="34">
        <v>0</v>
      </c>
      <c r="E133" s="177">
        <v>0</v>
      </c>
      <c r="F133" s="12"/>
      <c r="G133" s="178">
        <v>0</v>
      </c>
      <c r="H133" s="34">
        <v>0</v>
      </c>
      <c r="I133" s="34"/>
      <c r="J133" s="34"/>
      <c r="K133" s="34"/>
      <c r="L133" s="34"/>
      <c r="M133" s="31"/>
      <c r="N133" s="207"/>
    </row>
    <row r="134" spans="1:14">
      <c r="A134" s="255"/>
      <c r="B134" s="14" t="s">
        <v>29</v>
      </c>
      <c r="C134" s="34">
        <v>0</v>
      </c>
      <c r="D134" s="34">
        <v>2.4876750000000003</v>
      </c>
      <c r="E134" s="177">
        <v>1.7971830000000002</v>
      </c>
      <c r="F134" s="12"/>
      <c r="G134" s="178">
        <v>3</v>
      </c>
      <c r="H134" s="34">
        <v>888.517019</v>
      </c>
      <c r="I134" s="34"/>
      <c r="J134" s="34"/>
      <c r="K134" s="34"/>
      <c r="L134" s="34"/>
      <c r="M134" s="31"/>
      <c r="N134" s="207">
        <f>D134/D212*100</f>
        <v>4.5481588995001276</v>
      </c>
    </row>
    <row r="135" spans="1:14">
      <c r="A135" s="255"/>
      <c r="B135" s="14" t="s">
        <v>30</v>
      </c>
      <c r="C135" s="34">
        <v>0</v>
      </c>
      <c r="D135" s="34">
        <v>0.55877399999999999</v>
      </c>
      <c r="E135" s="34">
        <v>7.9663820000000012</v>
      </c>
      <c r="F135" s="12"/>
      <c r="G135" s="178">
        <v>1</v>
      </c>
      <c r="H135" s="34">
        <v>59.230074000000002</v>
      </c>
      <c r="I135" s="34"/>
      <c r="J135" s="34"/>
      <c r="K135" s="34"/>
      <c r="L135" s="34"/>
      <c r="M135" s="31"/>
      <c r="N135" s="207"/>
    </row>
    <row r="136" spans="1:14" ht="14.25" thickBot="1">
      <c r="A136" s="256"/>
      <c r="B136" s="15" t="s">
        <v>31</v>
      </c>
      <c r="C136" s="16">
        <f t="shared" ref="C136:L136" si="30">C124+C126+C127+C128+C129+C130+C131+C132</f>
        <v>169.03752300000002</v>
      </c>
      <c r="D136" s="16">
        <f t="shared" si="30"/>
        <v>1664.3570710000001</v>
      </c>
      <c r="E136" s="16">
        <f t="shared" si="30"/>
        <v>1686.8035100000002</v>
      </c>
      <c r="F136" s="17">
        <f>(D136-E136)/E136*100</f>
        <v>-1.3307085779066261</v>
      </c>
      <c r="G136" s="16">
        <f t="shared" si="30"/>
        <v>16638</v>
      </c>
      <c r="H136" s="16">
        <f t="shared" si="30"/>
        <v>2016623.0850980005</v>
      </c>
      <c r="I136" s="16">
        <f t="shared" si="30"/>
        <v>1437</v>
      </c>
      <c r="J136" s="16">
        <f t="shared" si="30"/>
        <v>106.5</v>
      </c>
      <c r="K136" s="16">
        <f t="shared" si="30"/>
        <v>821.65</v>
      </c>
      <c r="L136" s="16">
        <f t="shared" si="30"/>
        <v>657.19999999999993</v>
      </c>
      <c r="M136" s="16">
        <f t="shared" ref="M136:M138" si="31">(K136-L136)/L136*100</f>
        <v>25.022824102251988</v>
      </c>
      <c r="N136" s="208">
        <f>D136/D214*100</f>
        <v>4.0813936892763145</v>
      </c>
    </row>
    <row r="137" spans="1:14" ht="15" thickTop="1" thickBot="1">
      <c r="A137" s="257" t="s">
        <v>41</v>
      </c>
      <c r="B137" s="193" t="s">
        <v>19</v>
      </c>
      <c r="C137" s="71">
        <v>46.37</v>
      </c>
      <c r="D137" s="71">
        <v>490.86</v>
      </c>
      <c r="E137" s="106">
        <v>437.17</v>
      </c>
      <c r="F137" s="202">
        <f>(D137-E137)/E137*100</f>
        <v>12.281263581673032</v>
      </c>
      <c r="G137" s="72">
        <v>5339</v>
      </c>
      <c r="H137" s="72">
        <v>385014.46</v>
      </c>
      <c r="I137" s="72">
        <v>659</v>
      </c>
      <c r="J137" s="72">
        <v>3.84</v>
      </c>
      <c r="K137" s="107">
        <v>132.08000000000001</v>
      </c>
      <c r="L137" s="107">
        <v>179.14</v>
      </c>
      <c r="M137" s="34">
        <f t="shared" si="31"/>
        <v>-26.26995645863569</v>
      </c>
      <c r="N137" s="207">
        <f>D137/D202*100</f>
        <v>1.9678501623802918</v>
      </c>
    </row>
    <row r="138" spans="1:14" ht="14.25" thickBot="1">
      <c r="A138" s="257"/>
      <c r="B138" s="193" t="s">
        <v>20</v>
      </c>
      <c r="C138" s="72">
        <v>17.18</v>
      </c>
      <c r="D138" s="72">
        <v>203.66</v>
      </c>
      <c r="E138" s="107">
        <v>147.03</v>
      </c>
      <c r="F138" s="12">
        <f>(D138-E138)/E138*100</f>
        <v>38.515949126028701</v>
      </c>
      <c r="G138" s="72">
        <v>2558</v>
      </c>
      <c r="H138" s="72">
        <v>51160</v>
      </c>
      <c r="I138" s="72">
        <v>330</v>
      </c>
      <c r="J138" s="72">
        <v>2.33</v>
      </c>
      <c r="K138" s="72">
        <v>72.760000000000005</v>
      </c>
      <c r="L138" s="107">
        <v>36.58</v>
      </c>
      <c r="M138" s="31">
        <f t="shared" si="31"/>
        <v>98.906506287588869</v>
      </c>
      <c r="N138" s="207">
        <f>D138/D203*100</f>
        <v>2.4869206449529351</v>
      </c>
    </row>
    <row r="139" spans="1:14" ht="14.25" thickBot="1">
      <c r="A139" s="257"/>
      <c r="B139" s="193" t="s">
        <v>21</v>
      </c>
      <c r="C139" s="72">
        <v>0</v>
      </c>
      <c r="D139" s="72">
        <v>15.55</v>
      </c>
      <c r="E139" s="107">
        <v>13.86</v>
      </c>
      <c r="F139" s="12"/>
      <c r="G139" s="72">
        <v>7</v>
      </c>
      <c r="H139" s="107">
        <v>10203.99</v>
      </c>
      <c r="I139" s="107"/>
      <c r="J139" s="107"/>
      <c r="K139" s="107"/>
      <c r="L139" s="107"/>
      <c r="M139" s="31"/>
      <c r="N139" s="207">
        <f>D139/D204*100</f>
        <v>1.2147577821611744</v>
      </c>
    </row>
    <row r="140" spans="1:14" ht="14.25" thickBot="1">
      <c r="A140" s="257"/>
      <c r="B140" s="193" t="s">
        <v>22</v>
      </c>
      <c r="C140" s="72"/>
      <c r="D140" s="72"/>
      <c r="E140" s="107">
        <v>0.66</v>
      </c>
      <c r="F140" s="12"/>
      <c r="G140" s="72"/>
      <c r="H140" s="107"/>
      <c r="I140" s="107"/>
      <c r="J140" s="107"/>
      <c r="K140" s="107"/>
      <c r="L140" s="107"/>
      <c r="M140" s="31"/>
      <c r="N140" s="207"/>
    </row>
    <row r="141" spans="1:14" ht="14.25" thickBot="1">
      <c r="A141" s="257"/>
      <c r="B141" s="193" t="s">
        <v>23</v>
      </c>
      <c r="C141" s="72"/>
      <c r="D141" s="72"/>
      <c r="E141" s="107"/>
      <c r="F141" s="12"/>
      <c r="G141" s="72"/>
      <c r="H141" s="107"/>
      <c r="I141" s="107"/>
      <c r="J141" s="107"/>
      <c r="K141" s="107"/>
      <c r="L141" s="107"/>
      <c r="M141" s="31"/>
      <c r="N141" s="207">
        <f>D141/D206*100</f>
        <v>0</v>
      </c>
    </row>
    <row r="142" spans="1:14" ht="14.25" thickBot="1">
      <c r="A142" s="257"/>
      <c r="B142" s="193" t="s">
        <v>24</v>
      </c>
      <c r="C142" s="72">
        <v>0</v>
      </c>
      <c r="D142" s="72">
        <v>3.29</v>
      </c>
      <c r="E142" s="107">
        <v>10.08</v>
      </c>
      <c r="F142" s="12"/>
      <c r="G142" s="72">
        <v>9</v>
      </c>
      <c r="H142" s="107">
        <v>3146.55</v>
      </c>
      <c r="I142" s="107"/>
      <c r="J142" s="107"/>
      <c r="K142" s="107"/>
      <c r="L142" s="107">
        <v>1.18</v>
      </c>
      <c r="M142" s="31"/>
      <c r="N142" s="207">
        <f>D142/D207*100</f>
        <v>8.7083908706842683E-2</v>
      </c>
    </row>
    <row r="143" spans="1:14" ht="14.25" thickBot="1">
      <c r="A143" s="257"/>
      <c r="B143" s="193" t="s">
        <v>25</v>
      </c>
      <c r="C143" s="74"/>
      <c r="D143" s="74"/>
      <c r="E143" s="132"/>
      <c r="F143" s="12"/>
      <c r="G143" s="74"/>
      <c r="H143" s="132"/>
      <c r="I143" s="132"/>
      <c r="J143" s="132"/>
      <c r="K143" s="132"/>
      <c r="L143" s="132"/>
      <c r="M143" s="31"/>
      <c r="N143" s="207"/>
    </row>
    <row r="144" spans="1:14" ht="14.25" thickBot="1">
      <c r="A144" s="257"/>
      <c r="B144" s="193" t="s">
        <v>26</v>
      </c>
      <c r="C144" s="72">
        <v>1.0900000000000001</v>
      </c>
      <c r="D144" s="72">
        <v>6.95</v>
      </c>
      <c r="E144" s="107">
        <v>9.25</v>
      </c>
      <c r="F144" s="12"/>
      <c r="G144" s="72">
        <v>172</v>
      </c>
      <c r="H144" s="107">
        <v>24018.560000000001</v>
      </c>
      <c r="I144" s="107">
        <v>3</v>
      </c>
      <c r="J144" s="107">
        <v>0.02</v>
      </c>
      <c r="K144" s="107">
        <v>2.85</v>
      </c>
      <c r="L144" s="107">
        <v>4.49</v>
      </c>
      <c r="M144" s="31"/>
      <c r="N144" s="207">
        <f>D144/D209*100</f>
        <v>0.24888833452404494</v>
      </c>
    </row>
    <row r="145" spans="1:14" ht="14.25" thickBot="1">
      <c r="A145" s="257"/>
      <c r="B145" s="193" t="s">
        <v>27</v>
      </c>
      <c r="C145" s="72"/>
      <c r="D145" s="72"/>
      <c r="E145" s="107"/>
      <c r="F145" s="12"/>
      <c r="G145" s="72"/>
      <c r="H145" s="107"/>
      <c r="I145" s="107"/>
      <c r="J145" s="107"/>
      <c r="K145" s="107"/>
      <c r="L145" s="107"/>
      <c r="M145" s="31"/>
      <c r="N145" s="207"/>
    </row>
    <row r="146" spans="1:14" ht="14.25" thickBot="1">
      <c r="A146" s="257"/>
      <c r="B146" s="14" t="s">
        <v>28</v>
      </c>
      <c r="C146" s="75"/>
      <c r="D146" s="75"/>
      <c r="E146" s="124"/>
      <c r="F146" s="12"/>
      <c r="G146" s="75"/>
      <c r="H146" s="124"/>
      <c r="I146" s="124"/>
      <c r="J146" s="124"/>
      <c r="K146" s="124"/>
      <c r="L146" s="124"/>
      <c r="M146" s="31"/>
      <c r="N146" s="207"/>
    </row>
    <row r="147" spans="1:14" ht="14.25" thickBot="1">
      <c r="A147" s="257"/>
      <c r="B147" s="14" t="s">
        <v>29</v>
      </c>
      <c r="C147" s="75"/>
      <c r="D147" s="75"/>
      <c r="E147" s="124"/>
      <c r="F147" s="12"/>
      <c r="G147" s="75"/>
      <c r="H147" s="124"/>
      <c r="I147" s="124"/>
      <c r="J147" s="124"/>
      <c r="K147" s="124"/>
      <c r="L147" s="124"/>
      <c r="M147" s="31"/>
      <c r="N147" s="207"/>
    </row>
    <row r="148" spans="1:14" ht="14.25" thickBot="1">
      <c r="A148" s="257"/>
      <c r="B148" s="14" t="s">
        <v>30</v>
      </c>
      <c r="C148" s="75"/>
      <c r="D148" s="75"/>
      <c r="E148" s="124"/>
      <c r="F148" s="12"/>
      <c r="G148" s="75"/>
      <c r="H148" s="124"/>
      <c r="I148" s="124"/>
      <c r="J148" s="124"/>
      <c r="K148" s="124"/>
      <c r="L148" s="124"/>
      <c r="M148" s="31"/>
      <c r="N148" s="207"/>
    </row>
    <row r="149" spans="1:14" ht="14.25" thickBot="1">
      <c r="A149" s="258"/>
      <c r="B149" s="15" t="s">
        <v>31</v>
      </c>
      <c r="C149" s="16">
        <f t="shared" ref="C149:L149" si="32">C137+C139+C140+C141+C142+C143+C144+C145</f>
        <v>47.46</v>
      </c>
      <c r="D149" s="16">
        <f t="shared" si="32"/>
        <v>516.65000000000009</v>
      </c>
      <c r="E149" s="16">
        <f t="shared" si="32"/>
        <v>471.02000000000004</v>
      </c>
      <c r="F149" s="17">
        <f t="shared" ref="F149:F155" si="33">(D149-E149)/E149*100</f>
        <v>9.6874867309243875</v>
      </c>
      <c r="G149" s="16">
        <f t="shared" si="32"/>
        <v>5527</v>
      </c>
      <c r="H149" s="16">
        <f t="shared" si="32"/>
        <v>422383.56</v>
      </c>
      <c r="I149" s="16">
        <f t="shared" si="32"/>
        <v>662</v>
      </c>
      <c r="J149" s="16">
        <f t="shared" si="32"/>
        <v>3.86</v>
      </c>
      <c r="K149" s="16">
        <f t="shared" si="32"/>
        <v>134.93</v>
      </c>
      <c r="L149" s="16">
        <f t="shared" si="32"/>
        <v>184.81</v>
      </c>
      <c r="M149" s="16">
        <f>(K149-L149)/L149*100</f>
        <v>-26.989881499918834</v>
      </c>
      <c r="N149" s="208">
        <f>D149/D214*100</f>
        <v>1.2669469107958071</v>
      </c>
    </row>
    <row r="150" spans="1:14" ht="15" thickTop="1" thickBot="1">
      <c r="A150" s="257" t="s">
        <v>67</v>
      </c>
      <c r="B150" s="193" t="s">
        <v>19</v>
      </c>
      <c r="C150" s="31">
        <v>72.177690999999896</v>
      </c>
      <c r="D150" s="32">
        <v>800.06758600000001</v>
      </c>
      <c r="E150" s="32">
        <v>460.48468200000002</v>
      </c>
      <c r="F150" s="26">
        <f t="shared" si="33"/>
        <v>73.744668883470041</v>
      </c>
      <c r="G150" s="31">
        <v>6399</v>
      </c>
      <c r="H150" s="31">
        <v>553609.16465000005</v>
      </c>
      <c r="I150" s="31">
        <v>753</v>
      </c>
      <c r="J150" s="31">
        <v>18.6478</v>
      </c>
      <c r="K150" s="31">
        <v>312.122142</v>
      </c>
      <c r="L150" s="31">
        <v>415.88573000000002</v>
      </c>
      <c r="M150" s="32">
        <f>(K150-L150)/L150*100</f>
        <v>-24.950023651929587</v>
      </c>
      <c r="N150" s="210">
        <f t="shared" ref="N150:N155" si="34">D150/D202*100</f>
        <v>3.2074586012820516</v>
      </c>
    </row>
    <row r="151" spans="1:14" ht="14.25" thickBot="1">
      <c r="A151" s="257"/>
      <c r="B151" s="193" t="s">
        <v>20</v>
      </c>
      <c r="C151" s="31">
        <v>23.444192000000001</v>
      </c>
      <c r="D151" s="32">
        <v>294.07029399999999</v>
      </c>
      <c r="E151" s="31">
        <v>140.289614</v>
      </c>
      <c r="F151" s="26">
        <f t="shared" si="33"/>
        <v>109.61658216551939</v>
      </c>
      <c r="G151" s="31">
        <v>3272</v>
      </c>
      <c r="H151" s="31">
        <v>65440</v>
      </c>
      <c r="I151" s="31">
        <v>351</v>
      </c>
      <c r="J151" s="31">
        <v>12.053900000000001</v>
      </c>
      <c r="K151" s="31">
        <v>133.64658</v>
      </c>
      <c r="L151" s="31">
        <v>127.178608</v>
      </c>
      <c r="M151" s="31">
        <f>(K151-L151)/L151*100</f>
        <v>5.0857389475437591</v>
      </c>
      <c r="N151" s="207">
        <f t="shared" si="34"/>
        <v>3.5909333458508259</v>
      </c>
    </row>
    <row r="152" spans="1:14" ht="14.25" thickBot="1">
      <c r="A152" s="257"/>
      <c r="B152" s="193" t="s">
        <v>21</v>
      </c>
      <c r="C152" s="31">
        <v>0</v>
      </c>
      <c r="D152" s="32">
        <v>27.409578</v>
      </c>
      <c r="E152" s="31">
        <v>20.78097</v>
      </c>
      <c r="F152" s="26">
        <f t="shared" si="33"/>
        <v>31.897490829350122</v>
      </c>
      <c r="G152" s="31">
        <v>13</v>
      </c>
      <c r="H152" s="31">
        <v>32279.090142000001</v>
      </c>
      <c r="I152" s="31">
        <v>1</v>
      </c>
      <c r="J152" s="31">
        <v>0</v>
      </c>
      <c r="K152" s="31">
        <v>429.23840000000001</v>
      </c>
      <c r="L152" s="31">
        <v>10.727786999999999</v>
      </c>
      <c r="M152" s="31"/>
      <c r="N152" s="207">
        <f t="shared" si="34"/>
        <v>2.1412217479905924</v>
      </c>
    </row>
    <row r="153" spans="1:14" ht="14.25" thickBot="1">
      <c r="A153" s="257"/>
      <c r="B153" s="193" t="s">
        <v>22</v>
      </c>
      <c r="C153" s="31">
        <v>2.8301999999998301E-2</v>
      </c>
      <c r="D153" s="32">
        <v>9.8155680000000007</v>
      </c>
      <c r="E153" s="31">
        <v>18.991417999999999</v>
      </c>
      <c r="F153" s="26">
        <f t="shared" si="33"/>
        <v>-48.315770839228534</v>
      </c>
      <c r="G153" s="31">
        <v>75</v>
      </c>
      <c r="H153" s="31">
        <v>55448.4</v>
      </c>
      <c r="I153" s="31">
        <v>3</v>
      </c>
      <c r="J153" s="31">
        <v>0</v>
      </c>
      <c r="K153" s="31">
        <v>0.2205</v>
      </c>
      <c r="L153" s="31">
        <v>0.24299999999999999</v>
      </c>
      <c r="M153" s="31">
        <f>(K153-L153)/L153*100</f>
        <v>-9.259259259259256</v>
      </c>
      <c r="N153" s="207">
        <f t="shared" si="34"/>
        <v>2.4792627231184921</v>
      </c>
    </row>
    <row r="154" spans="1:14" ht="14.25" thickBot="1">
      <c r="A154" s="257"/>
      <c r="B154" s="193" t="s">
        <v>23</v>
      </c>
      <c r="C154" s="31">
        <v>0</v>
      </c>
      <c r="D154" s="32">
        <v>2.377354</v>
      </c>
      <c r="E154" s="31">
        <v>2.2075429999999998</v>
      </c>
      <c r="F154" s="26">
        <f t="shared" si="33"/>
        <v>7.6923076923076996</v>
      </c>
      <c r="G154" s="31">
        <v>14</v>
      </c>
      <c r="H154" s="31">
        <v>560</v>
      </c>
      <c r="I154" s="31">
        <v>1</v>
      </c>
      <c r="J154" s="31">
        <v>0</v>
      </c>
      <c r="K154" s="31">
        <v>0</v>
      </c>
      <c r="L154" s="31">
        <v>0</v>
      </c>
      <c r="M154" s="31"/>
      <c r="N154" s="207">
        <f t="shared" si="34"/>
        <v>2.1530744958590664</v>
      </c>
    </row>
    <row r="155" spans="1:14" ht="14.25" thickBot="1">
      <c r="A155" s="257"/>
      <c r="B155" s="193" t="s">
        <v>24</v>
      </c>
      <c r="C155" s="31">
        <v>0.466038000000005</v>
      </c>
      <c r="D155" s="32">
        <v>34.413513000000002</v>
      </c>
      <c r="E155" s="31">
        <v>20.281725999999999</v>
      </c>
      <c r="F155" s="26">
        <f t="shared" si="33"/>
        <v>69.677437709196951</v>
      </c>
      <c r="G155" s="31">
        <v>112</v>
      </c>
      <c r="H155" s="31">
        <v>28625.239882000002</v>
      </c>
      <c r="I155" s="31">
        <v>19</v>
      </c>
      <c r="J155" s="31">
        <v>0.18099999999999999</v>
      </c>
      <c r="K155" s="31">
        <v>6.1140999999999996</v>
      </c>
      <c r="L155" s="31">
        <v>6.2396969999999996</v>
      </c>
      <c r="M155" s="31"/>
      <c r="N155" s="207">
        <f t="shared" si="34"/>
        <v>0.91090067610144188</v>
      </c>
    </row>
    <row r="156" spans="1:14" ht="14.25" thickBot="1">
      <c r="A156" s="257"/>
      <c r="B156" s="193" t="s">
        <v>25</v>
      </c>
      <c r="C156" s="31">
        <v>0</v>
      </c>
      <c r="D156" s="32">
        <v>0</v>
      </c>
      <c r="E156" s="33">
        <v>0</v>
      </c>
      <c r="F156" s="26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207"/>
    </row>
    <row r="157" spans="1:14" ht="14.25" thickBot="1">
      <c r="A157" s="257"/>
      <c r="B157" s="193" t="s">
        <v>26</v>
      </c>
      <c r="C157" s="31">
        <v>10.793429</v>
      </c>
      <c r="D157" s="32">
        <v>97.966661000000002</v>
      </c>
      <c r="E157" s="31">
        <v>57.645854</v>
      </c>
      <c r="F157" s="26">
        <f>(D157-E157)/E157*100</f>
        <v>69.945718906341469</v>
      </c>
      <c r="G157" s="31">
        <v>2112</v>
      </c>
      <c r="H157" s="31">
        <v>608174.4</v>
      </c>
      <c r="I157" s="31">
        <v>104</v>
      </c>
      <c r="J157" s="31">
        <v>1.3056080000000001</v>
      </c>
      <c r="K157" s="31">
        <v>17.330997</v>
      </c>
      <c r="L157" s="31">
        <v>19.747211</v>
      </c>
      <c r="M157" s="31">
        <f>(K157-L157)/L157*100</f>
        <v>-12.235722806628239</v>
      </c>
      <c r="N157" s="207">
        <f>D157/D209*100</f>
        <v>3.5083106611757855</v>
      </c>
    </row>
    <row r="158" spans="1:14" ht="14.25" thickBot="1">
      <c r="A158" s="257"/>
      <c r="B158" s="193" t="s">
        <v>27</v>
      </c>
      <c r="C158" s="31">
        <v>0</v>
      </c>
      <c r="D158" s="32">
        <v>36.293019999999999</v>
      </c>
      <c r="E158" s="31">
        <v>0</v>
      </c>
      <c r="F158" s="26" t="e">
        <f>(D158-E158)/E158*100</f>
        <v>#DIV/0!</v>
      </c>
      <c r="G158" s="31">
        <v>13</v>
      </c>
      <c r="H158" s="31">
        <v>16948.583606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207">
        <f>D158/D210*100</f>
        <v>11.294569856504177</v>
      </c>
    </row>
    <row r="159" spans="1:14" ht="14.25" thickBot="1">
      <c r="A159" s="257"/>
      <c r="B159" s="14" t="s">
        <v>28</v>
      </c>
      <c r="C159" s="31">
        <v>0</v>
      </c>
      <c r="D159" s="32">
        <v>0</v>
      </c>
      <c r="E159" s="34">
        <v>0</v>
      </c>
      <c r="F159" s="26"/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207"/>
    </row>
    <row r="160" spans="1:14" ht="14.25" thickBot="1">
      <c r="A160" s="257"/>
      <c r="B160" s="14" t="s">
        <v>29</v>
      </c>
      <c r="C160" s="31">
        <v>-7.5473000000002302E-2</v>
      </c>
      <c r="D160" s="32">
        <v>36</v>
      </c>
      <c r="E160" s="34">
        <v>0</v>
      </c>
      <c r="F160" s="26"/>
      <c r="G160" s="31">
        <v>12</v>
      </c>
      <c r="H160" s="31">
        <v>16938.099449000001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207"/>
    </row>
    <row r="161" spans="1:14" ht="14.25" thickBot="1">
      <c r="A161" s="257"/>
      <c r="B161" s="14" t="s">
        <v>30</v>
      </c>
      <c r="C161" s="31">
        <v>0</v>
      </c>
      <c r="D161" s="32">
        <v>0.21754699999999999</v>
      </c>
      <c r="E161" s="34">
        <v>0</v>
      </c>
      <c r="F161" s="26"/>
      <c r="G161" s="31">
        <v>1</v>
      </c>
      <c r="H161" s="31">
        <v>10.484157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207"/>
    </row>
    <row r="162" spans="1:14" ht="14.25" thickBot="1">
      <c r="A162" s="258"/>
      <c r="B162" s="15" t="s">
        <v>31</v>
      </c>
      <c r="C162" s="16">
        <f t="shared" ref="C162:L162" si="35">C150+C152+C153+C154+C155+C156+C157+C158</f>
        <v>83.465459999999908</v>
      </c>
      <c r="D162" s="16">
        <f t="shared" si="35"/>
        <v>1008.3432799999999</v>
      </c>
      <c r="E162" s="16">
        <f t="shared" si="35"/>
        <v>580.39219300000002</v>
      </c>
      <c r="F162" s="17">
        <f t="shared" ref="F162:F168" si="36">(D162-E162)/E162*100</f>
        <v>73.734811074552127</v>
      </c>
      <c r="G162" s="16">
        <f t="shared" si="35"/>
        <v>8738</v>
      </c>
      <c r="H162" s="16">
        <f t="shared" si="35"/>
        <v>1295644.8782800003</v>
      </c>
      <c r="I162" s="16">
        <f t="shared" si="35"/>
        <v>881</v>
      </c>
      <c r="J162" s="16">
        <f t="shared" si="35"/>
        <v>20.134408000000001</v>
      </c>
      <c r="K162" s="16">
        <f t="shared" si="35"/>
        <v>765.02613900000006</v>
      </c>
      <c r="L162" s="16">
        <f t="shared" si="35"/>
        <v>452.84342499999997</v>
      </c>
      <c r="M162" s="16">
        <f t="shared" ref="M162:M164" si="37">(K162-L162)/L162*100</f>
        <v>68.938334259794118</v>
      </c>
      <c r="N162" s="208">
        <f>D162/D214*100</f>
        <v>2.4726940939082769</v>
      </c>
    </row>
    <row r="163" spans="1:14" ht="15" thickTop="1" thickBot="1">
      <c r="A163" s="254" t="s">
        <v>43</v>
      </c>
      <c r="B163" s="18" t="s">
        <v>19</v>
      </c>
      <c r="C163" s="94">
        <v>24.18</v>
      </c>
      <c r="D163" s="94">
        <v>114.29</v>
      </c>
      <c r="E163" s="94">
        <v>26.32</v>
      </c>
      <c r="F163" s="201">
        <f t="shared" si="36"/>
        <v>334.23252279635255</v>
      </c>
      <c r="G163" s="95">
        <v>727</v>
      </c>
      <c r="H163" s="95">
        <v>51756.75</v>
      </c>
      <c r="I163" s="95">
        <v>49</v>
      </c>
      <c r="J163" s="95">
        <v>0.99</v>
      </c>
      <c r="K163" s="95">
        <v>85.33</v>
      </c>
      <c r="L163" s="95">
        <v>350.06</v>
      </c>
      <c r="M163" s="34">
        <f t="shared" si="37"/>
        <v>-75.624178712220768</v>
      </c>
      <c r="N163" s="209">
        <f t="shared" ref="N163:N168" si="38">D163/D202*100</f>
        <v>0.45818684565546902</v>
      </c>
    </row>
    <row r="164" spans="1:14" ht="14.25" thickBot="1">
      <c r="A164" s="257"/>
      <c r="B164" s="193" t="s">
        <v>20</v>
      </c>
      <c r="C164" s="95">
        <v>14.92</v>
      </c>
      <c r="D164" s="95">
        <v>56.88</v>
      </c>
      <c r="E164" s="95">
        <v>6.71</v>
      </c>
      <c r="F164" s="26">
        <f t="shared" si="36"/>
        <v>747.69001490312974</v>
      </c>
      <c r="G164" s="95">
        <v>357</v>
      </c>
      <c r="H164" s="95">
        <v>7140</v>
      </c>
      <c r="I164" s="95">
        <v>27</v>
      </c>
      <c r="J164" s="95">
        <v>0.99</v>
      </c>
      <c r="K164" s="95">
        <v>41.7</v>
      </c>
      <c r="L164" s="95">
        <v>46.11</v>
      </c>
      <c r="M164" s="34">
        <f t="shared" si="37"/>
        <v>-9.5640858815875003</v>
      </c>
      <c r="N164" s="207">
        <f t="shared" si="38"/>
        <v>0.69456960760543529</v>
      </c>
    </row>
    <row r="165" spans="1:14" ht="14.25" thickBot="1">
      <c r="A165" s="257"/>
      <c r="B165" s="193" t="s">
        <v>21</v>
      </c>
      <c r="C165" s="95">
        <v>0</v>
      </c>
      <c r="D165" s="95">
        <v>0</v>
      </c>
      <c r="E165" s="95">
        <v>0</v>
      </c>
      <c r="F165" s="26" t="e">
        <f t="shared" si="36"/>
        <v>#DIV/0!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34"/>
      <c r="N165" s="207">
        <f t="shared" si="38"/>
        <v>0</v>
      </c>
    </row>
    <row r="166" spans="1:14" ht="14.25" thickBot="1">
      <c r="A166" s="257"/>
      <c r="B166" s="193" t="s">
        <v>22</v>
      </c>
      <c r="C166" s="95">
        <v>0.03</v>
      </c>
      <c r="D166" s="95">
        <v>0.15</v>
      </c>
      <c r="E166" s="95">
        <v>0.19</v>
      </c>
      <c r="F166" s="26">
        <f t="shared" si="36"/>
        <v>-21.052631578947373</v>
      </c>
      <c r="G166" s="95">
        <v>17</v>
      </c>
      <c r="H166" s="95">
        <v>318.20999999999998</v>
      </c>
      <c r="I166" s="95">
        <v>1</v>
      </c>
      <c r="J166" s="95">
        <v>0</v>
      </c>
      <c r="K166" s="95">
        <v>0.39</v>
      </c>
      <c r="L166" s="95">
        <v>0</v>
      </c>
      <c r="M166" s="34"/>
      <c r="N166" s="207">
        <f t="shared" si="38"/>
        <v>3.7887711487279568E-2</v>
      </c>
    </row>
    <row r="167" spans="1:14" ht="14.25" thickBot="1">
      <c r="A167" s="257"/>
      <c r="B167" s="193" t="s">
        <v>23</v>
      </c>
      <c r="C167" s="95">
        <v>0</v>
      </c>
      <c r="D167" s="95">
        <v>0</v>
      </c>
      <c r="E167" s="95">
        <v>0</v>
      </c>
      <c r="F167" s="26" t="e">
        <f t="shared" si="36"/>
        <v>#DIV/0!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18.32</v>
      </c>
      <c r="M167" s="34">
        <f>(K167-L167)/L167*100</f>
        <v>-100</v>
      </c>
      <c r="N167" s="207">
        <f t="shared" si="38"/>
        <v>0</v>
      </c>
    </row>
    <row r="168" spans="1:14" ht="14.25" thickBot="1">
      <c r="A168" s="257"/>
      <c r="B168" s="193" t="s">
        <v>24</v>
      </c>
      <c r="C168" s="95">
        <v>0</v>
      </c>
      <c r="D168" s="95">
        <v>0</v>
      </c>
      <c r="E168" s="95">
        <v>12.64</v>
      </c>
      <c r="F168" s="26">
        <f t="shared" si="36"/>
        <v>-100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0.21</v>
      </c>
      <c r="M168" s="34"/>
      <c r="N168" s="207">
        <f t="shared" si="38"/>
        <v>0</v>
      </c>
    </row>
    <row r="169" spans="1:14" ht="14.25" thickBot="1">
      <c r="A169" s="257"/>
      <c r="B169" s="193" t="s">
        <v>25</v>
      </c>
      <c r="C169" s="95">
        <v>0</v>
      </c>
      <c r="D169" s="95">
        <v>35.51</v>
      </c>
      <c r="E169" s="95">
        <v>33.619999999999997</v>
      </c>
      <c r="F169" s="26"/>
      <c r="G169" s="95">
        <v>5</v>
      </c>
      <c r="H169" s="95">
        <v>670</v>
      </c>
      <c r="I169" s="95">
        <v>3</v>
      </c>
      <c r="J169" s="95">
        <v>0</v>
      </c>
      <c r="K169" s="95">
        <v>38.549999999999997</v>
      </c>
      <c r="L169" s="95">
        <v>103.41</v>
      </c>
      <c r="M169" s="34"/>
      <c r="N169" s="207"/>
    </row>
    <row r="170" spans="1:14" ht="14.25" thickBot="1">
      <c r="A170" s="257"/>
      <c r="B170" s="193" t="s">
        <v>26</v>
      </c>
      <c r="C170" s="95">
        <v>4.0000000000000001E-3</v>
      </c>
      <c r="D170" s="95">
        <v>0.37</v>
      </c>
      <c r="E170" s="95">
        <v>8.74</v>
      </c>
      <c r="F170" s="26">
        <f>(D170-E170)/E170*100</f>
        <v>-95.766590389016031</v>
      </c>
      <c r="G170" s="95">
        <v>45</v>
      </c>
      <c r="H170" s="95">
        <v>1769.64</v>
      </c>
      <c r="I170" s="95">
        <v>1</v>
      </c>
      <c r="J170" s="95">
        <v>0</v>
      </c>
      <c r="K170" s="95">
        <v>0.06</v>
      </c>
      <c r="L170" s="95">
        <v>0.13</v>
      </c>
      <c r="M170" s="34">
        <f>(K170-L170)/L170*100</f>
        <v>-53.846153846153854</v>
      </c>
      <c r="N170" s="207">
        <f>D170/D209*100</f>
        <v>1.3250170327179371E-2</v>
      </c>
    </row>
    <row r="171" spans="1:14" ht="14.25" thickBot="1">
      <c r="A171" s="257"/>
      <c r="B171" s="193" t="s">
        <v>27</v>
      </c>
      <c r="C171" s="98">
        <v>0</v>
      </c>
      <c r="D171" s="98">
        <v>1.61</v>
      </c>
      <c r="E171" s="98">
        <v>0</v>
      </c>
      <c r="F171" s="26" t="e">
        <f>(D171-E171)/E171*100</f>
        <v>#DIV/0!</v>
      </c>
      <c r="G171" s="98">
        <v>3</v>
      </c>
      <c r="H171" s="98">
        <v>1705</v>
      </c>
      <c r="I171" s="98">
        <v>0</v>
      </c>
      <c r="J171" s="98">
        <v>0</v>
      </c>
      <c r="K171" s="98">
        <v>0</v>
      </c>
      <c r="L171" s="98">
        <v>0</v>
      </c>
      <c r="M171" s="31"/>
      <c r="N171" s="207">
        <f>D171/D210*100</f>
        <v>0.50104007517070026</v>
      </c>
    </row>
    <row r="172" spans="1:14" ht="14.25" thickBot="1">
      <c r="A172" s="257"/>
      <c r="B172" s="14" t="s">
        <v>28</v>
      </c>
      <c r="C172" s="98"/>
      <c r="D172" s="98"/>
      <c r="E172" s="98"/>
      <c r="F172" s="26"/>
      <c r="G172" s="23"/>
      <c r="H172" s="23"/>
      <c r="I172" s="23"/>
      <c r="J172" s="23"/>
      <c r="K172" s="23"/>
      <c r="L172" s="23"/>
      <c r="M172" s="31"/>
      <c r="N172" s="207"/>
    </row>
    <row r="173" spans="1:14" ht="14.25" thickBot="1">
      <c r="A173" s="257"/>
      <c r="B173" s="14" t="s">
        <v>29</v>
      </c>
      <c r="C173" s="31"/>
      <c r="D173" s="31"/>
      <c r="E173" s="31"/>
      <c r="F173" s="26"/>
      <c r="G173" s="31"/>
      <c r="H173" s="31"/>
      <c r="I173" s="31"/>
      <c r="J173" s="31"/>
      <c r="K173" s="31"/>
      <c r="L173" s="31"/>
      <c r="M173" s="31"/>
      <c r="N173" s="207"/>
    </row>
    <row r="174" spans="1:14" ht="14.25" thickBot="1">
      <c r="A174" s="257"/>
      <c r="B174" s="14" t="s">
        <v>30</v>
      </c>
      <c r="C174" s="31"/>
      <c r="D174" s="31"/>
      <c r="E174" s="31"/>
      <c r="F174" s="26"/>
      <c r="G174" s="31"/>
      <c r="H174" s="31"/>
      <c r="I174" s="31"/>
      <c r="J174" s="31"/>
      <c r="K174" s="31"/>
      <c r="L174" s="31"/>
      <c r="M174" s="31"/>
      <c r="N174" s="207"/>
    </row>
    <row r="175" spans="1:14" ht="14.25" thickBot="1">
      <c r="A175" s="258"/>
      <c r="B175" s="15" t="s">
        <v>31</v>
      </c>
      <c r="C175" s="16">
        <f t="shared" ref="C175:L175" si="39">C163+C165+C166+C167+C168+C169+C170+C171</f>
        <v>24.214000000000002</v>
      </c>
      <c r="D175" s="16">
        <f t="shared" si="39"/>
        <v>151.93000000000004</v>
      </c>
      <c r="E175" s="16">
        <f t="shared" si="39"/>
        <v>81.510000000000005</v>
      </c>
      <c r="F175" s="17">
        <f>(D175-E175)/E175*100</f>
        <v>86.394307446939052</v>
      </c>
      <c r="G175" s="16">
        <f t="shared" si="39"/>
        <v>797</v>
      </c>
      <c r="H175" s="16">
        <f t="shared" si="39"/>
        <v>56219.6</v>
      </c>
      <c r="I175" s="16">
        <f t="shared" si="39"/>
        <v>54</v>
      </c>
      <c r="J175" s="16">
        <f t="shared" si="39"/>
        <v>0.99</v>
      </c>
      <c r="K175" s="16">
        <f t="shared" si="39"/>
        <v>124.33</v>
      </c>
      <c r="L175" s="16">
        <f t="shared" si="39"/>
        <v>472.13</v>
      </c>
      <c r="M175" s="16">
        <f t="shared" ref="M175:M178" si="40">(K175-L175)/L175*100</f>
        <v>-73.666151271895458</v>
      </c>
      <c r="N175" s="208">
        <f>D175/D214*100</f>
        <v>0.37256797475507014</v>
      </c>
    </row>
    <row r="176" spans="1:14" ht="15" thickTop="1" thickBot="1">
      <c r="A176" s="257" t="s">
        <v>44</v>
      </c>
      <c r="B176" s="193" t="s">
        <v>19</v>
      </c>
      <c r="C176" s="34">
        <v>2.82</v>
      </c>
      <c r="D176" s="34">
        <v>26.65</v>
      </c>
      <c r="E176" s="34">
        <v>19.98</v>
      </c>
      <c r="F176" s="26">
        <f>(D176-E176)/E176*100</f>
        <v>33.383383383383375</v>
      </c>
      <c r="G176" s="34">
        <v>159</v>
      </c>
      <c r="H176" s="34">
        <v>15037.88</v>
      </c>
      <c r="I176" s="34">
        <v>11</v>
      </c>
      <c r="J176" s="34"/>
      <c r="K176" s="34">
        <v>9.4600000000000009</v>
      </c>
      <c r="L176" s="34">
        <v>0.78</v>
      </c>
      <c r="M176" s="31">
        <f t="shared" si="40"/>
        <v>1112.8205128205129</v>
      </c>
      <c r="N176" s="207">
        <f>D176/D202*100</f>
        <v>0.10683943859233747</v>
      </c>
    </row>
    <row r="177" spans="1:14" ht="14.25" thickBot="1">
      <c r="A177" s="257"/>
      <c r="B177" s="193" t="s">
        <v>20</v>
      </c>
      <c r="C177" s="34">
        <v>0.87</v>
      </c>
      <c r="D177" s="34">
        <v>6.53</v>
      </c>
      <c r="E177" s="34">
        <v>5.12</v>
      </c>
      <c r="F177" s="26">
        <f>(D177-E177)/E177*100</f>
        <v>27.5390625</v>
      </c>
      <c r="G177" s="34">
        <v>82</v>
      </c>
      <c r="H177" s="34">
        <v>1640</v>
      </c>
      <c r="I177" s="34">
        <v>4</v>
      </c>
      <c r="J177" s="34"/>
      <c r="K177" s="34">
        <v>0.55000000000000004</v>
      </c>
      <c r="L177" s="34">
        <v>0.51</v>
      </c>
      <c r="M177" s="31">
        <f t="shared" si="40"/>
        <v>7.8431372549019676</v>
      </c>
      <c r="N177" s="207">
        <f>D177/D203*100</f>
        <v>7.9738740113633827E-2</v>
      </c>
    </row>
    <row r="178" spans="1:14" ht="14.25" thickBot="1">
      <c r="A178" s="257"/>
      <c r="B178" s="193" t="s">
        <v>21</v>
      </c>
      <c r="C178" s="34"/>
      <c r="D178" s="34">
        <v>23.81</v>
      </c>
      <c r="E178" s="34">
        <v>35.35</v>
      </c>
      <c r="F178" s="26">
        <f>(D178-E178)/E178*100</f>
        <v>-32.644978783592649</v>
      </c>
      <c r="G178" s="34">
        <v>9</v>
      </c>
      <c r="H178" s="34">
        <v>30666.400000000001</v>
      </c>
      <c r="I178" s="34">
        <v>1</v>
      </c>
      <c r="J178" s="34"/>
      <c r="K178" s="34">
        <v>3.39</v>
      </c>
      <c r="L178" s="34"/>
      <c r="M178" s="31" t="e">
        <f t="shared" si="40"/>
        <v>#DIV/0!</v>
      </c>
      <c r="N178" s="207">
        <f>D178/D204*100</f>
        <v>1.8600246169297465</v>
      </c>
    </row>
    <row r="179" spans="1:14" ht="14.25" thickBot="1">
      <c r="A179" s="257"/>
      <c r="B179" s="193" t="s">
        <v>22</v>
      </c>
      <c r="C179" s="34"/>
      <c r="D179" s="34"/>
      <c r="E179" s="34"/>
      <c r="F179" s="26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207">
        <f>D179/D205*100</f>
        <v>0</v>
      </c>
    </row>
    <row r="180" spans="1:14" ht="14.25" thickBot="1">
      <c r="A180" s="257"/>
      <c r="B180" s="193" t="s">
        <v>23</v>
      </c>
      <c r="C180" s="34"/>
      <c r="D180" s="34"/>
      <c r="E180" s="34"/>
      <c r="F180" s="26"/>
      <c r="G180" s="34"/>
      <c r="H180" s="34"/>
      <c r="I180" s="34"/>
      <c r="J180" s="34"/>
      <c r="K180" s="34"/>
      <c r="L180" s="34"/>
      <c r="M180" s="31"/>
      <c r="N180" s="207"/>
    </row>
    <row r="181" spans="1:14" ht="14.25" thickBot="1">
      <c r="A181" s="257"/>
      <c r="B181" s="193" t="s">
        <v>24</v>
      </c>
      <c r="C181" s="34">
        <v>39.97</v>
      </c>
      <c r="D181" s="34">
        <v>640.04999999999995</v>
      </c>
      <c r="E181" s="34">
        <v>481.36</v>
      </c>
      <c r="F181" s="26">
        <f>(D181-E181)/E181*100</f>
        <v>32.967010137942481</v>
      </c>
      <c r="G181" s="34">
        <v>1773</v>
      </c>
      <c r="H181" s="34">
        <v>116800</v>
      </c>
      <c r="I181" s="34">
        <v>144</v>
      </c>
      <c r="J181" s="34">
        <v>105.05</v>
      </c>
      <c r="K181" s="34">
        <v>184.73</v>
      </c>
      <c r="L181" s="34">
        <v>193.59</v>
      </c>
      <c r="M181" s="31">
        <f>(K181-L181)/L181*100</f>
        <v>-4.5766826798904976</v>
      </c>
      <c r="N181" s="207">
        <f>D181/D207*100</f>
        <v>16.94165828808956</v>
      </c>
    </row>
    <row r="182" spans="1:14" ht="14.25" thickBot="1">
      <c r="A182" s="257"/>
      <c r="B182" s="193" t="s">
        <v>25</v>
      </c>
      <c r="C182" s="34"/>
      <c r="D182" s="34">
        <v>1422.2</v>
      </c>
      <c r="E182" s="34">
        <v>991.8</v>
      </c>
      <c r="F182" s="26">
        <f>(D182-E182)/E182*100</f>
        <v>43.395845936680793</v>
      </c>
      <c r="G182" s="34">
        <v>222</v>
      </c>
      <c r="H182" s="34">
        <v>29051.03</v>
      </c>
      <c r="I182" s="34">
        <v>1729</v>
      </c>
      <c r="J182" s="34">
        <v>9.16</v>
      </c>
      <c r="K182" s="34">
        <v>187.94</v>
      </c>
      <c r="L182" s="34">
        <v>147.44</v>
      </c>
      <c r="M182" s="31">
        <f>(K182-L182)/L182*100</f>
        <v>27.468800868149756</v>
      </c>
      <c r="N182" s="207">
        <f>D182/D208*100</f>
        <v>19.871356343277867</v>
      </c>
    </row>
    <row r="183" spans="1:14" ht="14.25" thickBot="1">
      <c r="A183" s="257"/>
      <c r="B183" s="193" t="s">
        <v>26</v>
      </c>
      <c r="C183" s="34">
        <v>2.4900000000000002</v>
      </c>
      <c r="D183" s="34">
        <v>5.34</v>
      </c>
      <c r="E183" s="34">
        <v>9.8800000000000008</v>
      </c>
      <c r="F183" s="26">
        <f>(D183-E183)/E183*100</f>
        <v>-45.951417004048587</v>
      </c>
      <c r="G183" s="34">
        <v>9</v>
      </c>
      <c r="H183" s="34">
        <v>5144.08</v>
      </c>
      <c r="I183" s="34"/>
      <c r="J183" s="34"/>
      <c r="K183" s="34"/>
      <c r="L183" s="34">
        <v>0.03</v>
      </c>
      <c r="M183" s="31"/>
      <c r="N183" s="207">
        <f>D183/D209*100</f>
        <v>0.19123218796523739</v>
      </c>
    </row>
    <row r="184" spans="1:14" ht="14.25" thickBot="1">
      <c r="A184" s="257"/>
      <c r="B184" s="193" t="s">
        <v>27</v>
      </c>
      <c r="C184" s="34"/>
      <c r="D184" s="34">
        <v>0.06</v>
      </c>
      <c r="E184" s="34">
        <v>0.46</v>
      </c>
      <c r="F184" s="12"/>
      <c r="G184" s="34">
        <v>2</v>
      </c>
      <c r="H184" s="34">
        <v>321</v>
      </c>
      <c r="I184" s="34"/>
      <c r="J184" s="34"/>
      <c r="K184" s="34"/>
      <c r="L184" s="34"/>
      <c r="M184" s="31"/>
      <c r="N184" s="207"/>
    </row>
    <row r="185" spans="1:14" ht="14.25" thickBot="1">
      <c r="A185" s="257"/>
      <c r="B185" s="14" t="s">
        <v>28</v>
      </c>
      <c r="C185" s="34"/>
      <c r="D185" s="34"/>
      <c r="E185" s="34"/>
      <c r="F185" s="12"/>
      <c r="G185" s="34"/>
      <c r="H185" s="34"/>
      <c r="I185" s="34"/>
      <c r="J185" s="34"/>
      <c r="K185" s="34"/>
      <c r="L185" s="34"/>
      <c r="M185" s="31"/>
      <c r="N185" s="207"/>
    </row>
    <row r="186" spans="1:14" ht="14.25" thickBot="1">
      <c r="A186" s="257"/>
      <c r="B186" s="14" t="s">
        <v>29</v>
      </c>
      <c r="C186" s="31"/>
      <c r="D186" s="31"/>
      <c r="E186" s="31"/>
      <c r="F186" s="12"/>
      <c r="G186" s="31"/>
      <c r="H186" s="31"/>
      <c r="I186" s="31"/>
      <c r="J186" s="31"/>
      <c r="K186" s="31"/>
      <c r="L186" s="31"/>
      <c r="M186" s="31"/>
      <c r="N186" s="207"/>
    </row>
    <row r="187" spans="1:14" ht="14.25" thickBot="1">
      <c r="A187" s="257"/>
      <c r="B187" s="14" t="s">
        <v>30</v>
      </c>
      <c r="C187" s="31"/>
      <c r="D187" s="31"/>
      <c r="E187" s="31"/>
      <c r="F187" s="12"/>
      <c r="G187" s="31"/>
      <c r="H187" s="31"/>
      <c r="I187" s="31"/>
      <c r="J187" s="31"/>
      <c r="K187" s="31"/>
      <c r="L187" s="31"/>
      <c r="M187" s="31"/>
      <c r="N187" s="207"/>
    </row>
    <row r="188" spans="1:14" ht="14.25" thickBot="1">
      <c r="A188" s="258"/>
      <c r="B188" s="15" t="s">
        <v>31</v>
      </c>
      <c r="C188" s="16">
        <f t="shared" ref="C188:L188" si="41">C176+C178+C179+C180+C181+C182+C183+C184</f>
        <v>45.28</v>
      </c>
      <c r="D188" s="16">
        <f t="shared" si="41"/>
        <v>2118.11</v>
      </c>
      <c r="E188" s="16">
        <f t="shared" si="41"/>
        <v>1538.8300000000002</v>
      </c>
      <c r="F188" s="17">
        <f>(D188-E188)/E188*100</f>
        <v>37.644184217879811</v>
      </c>
      <c r="G188" s="16">
        <f t="shared" si="41"/>
        <v>2174</v>
      </c>
      <c r="H188" s="16">
        <f t="shared" si="41"/>
        <v>197020.38999999998</v>
      </c>
      <c r="I188" s="16">
        <f t="shared" si="41"/>
        <v>1885</v>
      </c>
      <c r="J188" s="16">
        <f t="shared" si="41"/>
        <v>114.21</v>
      </c>
      <c r="K188" s="16">
        <f t="shared" si="41"/>
        <v>385.52</v>
      </c>
      <c r="L188" s="16">
        <f t="shared" si="41"/>
        <v>341.84</v>
      </c>
      <c r="M188" s="16">
        <f>(K188-L188)/L188*100</f>
        <v>12.777907793119592</v>
      </c>
      <c r="N188" s="208">
        <f>D188/D214*100</f>
        <v>5.1941022379283979</v>
      </c>
    </row>
    <row r="189" spans="1:14" ht="14.25" thickTop="1">
      <c r="A189" s="259" t="s">
        <v>47</v>
      </c>
      <c r="B189" s="193" t="s">
        <v>19</v>
      </c>
      <c r="C189" s="71">
        <v>15.73</v>
      </c>
      <c r="D189" s="71">
        <v>244.73</v>
      </c>
      <c r="E189" s="71">
        <v>187.41</v>
      </c>
      <c r="F189" s="202">
        <f>(D189-E189)/E189*100</f>
        <v>30.585347633530759</v>
      </c>
      <c r="G189" s="72">
        <v>1872</v>
      </c>
      <c r="H189" s="72">
        <v>167833.2</v>
      </c>
      <c r="I189" s="72">
        <v>206</v>
      </c>
      <c r="J189" s="72">
        <v>1.67</v>
      </c>
      <c r="K189" s="72">
        <v>123.26</v>
      </c>
      <c r="L189" s="72">
        <v>74.37</v>
      </c>
      <c r="M189" s="34">
        <f>(K189-L189)/L189*100</f>
        <v>65.73887320155977</v>
      </c>
      <c r="N189" s="211">
        <f>D189/D202*100</f>
        <v>0.98111879199635066</v>
      </c>
    </row>
    <row r="190" spans="1:14">
      <c r="A190" s="260"/>
      <c r="B190" s="193" t="s">
        <v>20</v>
      </c>
      <c r="C190" s="72">
        <v>2.68</v>
      </c>
      <c r="D190" s="72">
        <v>95.23</v>
      </c>
      <c r="E190" s="72">
        <v>33.86</v>
      </c>
      <c r="F190" s="12">
        <f>(D190-E190)/E190*100</f>
        <v>181.24630832841115</v>
      </c>
      <c r="G190" s="72">
        <v>891</v>
      </c>
      <c r="H190" s="72">
        <v>17780</v>
      </c>
      <c r="I190" s="72">
        <v>80</v>
      </c>
      <c r="J190" s="72">
        <v>1.54</v>
      </c>
      <c r="K190" s="72">
        <v>26.52</v>
      </c>
      <c r="L190" s="72">
        <v>6.55</v>
      </c>
      <c r="M190" s="31">
        <f>(K190-L190)/L190*100</f>
        <v>304.8854961832061</v>
      </c>
      <c r="N190" s="211">
        <f>D190/D203*100</f>
        <v>1.1628668026066387</v>
      </c>
    </row>
    <row r="191" spans="1:14">
      <c r="A191" s="260"/>
      <c r="B191" s="193" t="s">
        <v>21</v>
      </c>
      <c r="C191" s="72"/>
      <c r="D191" s="72"/>
      <c r="E191" s="72">
        <v>4.1900000000000004</v>
      </c>
      <c r="F191" s="12"/>
      <c r="G191" s="72"/>
      <c r="H191" s="72"/>
      <c r="I191" s="72"/>
      <c r="J191" s="72"/>
      <c r="K191" s="72"/>
      <c r="L191" s="72"/>
      <c r="M191" s="31"/>
      <c r="N191" s="211"/>
    </row>
    <row r="192" spans="1:14">
      <c r="A192" s="260"/>
      <c r="B192" s="193" t="s">
        <v>22</v>
      </c>
      <c r="C192" s="72">
        <v>0.01</v>
      </c>
      <c r="D192" s="72">
        <v>0.01</v>
      </c>
      <c r="E192" s="72"/>
      <c r="F192" s="12"/>
      <c r="G192" s="72">
        <v>1</v>
      </c>
      <c r="H192" s="72">
        <v>146.1</v>
      </c>
      <c r="I192" s="72"/>
      <c r="J192" s="72"/>
      <c r="K192" s="72"/>
      <c r="L192" s="72"/>
      <c r="M192" s="31"/>
      <c r="N192" s="211"/>
    </row>
    <row r="193" spans="1:14">
      <c r="A193" s="260"/>
      <c r="B193" s="193" t="s">
        <v>23</v>
      </c>
      <c r="C193" s="72"/>
      <c r="D193" s="72"/>
      <c r="E193" s="72"/>
      <c r="F193" s="12"/>
      <c r="G193" s="72"/>
      <c r="H193" s="72"/>
      <c r="I193" s="72"/>
      <c r="J193" s="72"/>
      <c r="K193" s="72"/>
      <c r="L193" s="72"/>
      <c r="M193" s="31"/>
      <c r="N193" s="211"/>
    </row>
    <row r="194" spans="1:14">
      <c r="A194" s="260"/>
      <c r="B194" s="193" t="s">
        <v>24</v>
      </c>
      <c r="C194" s="72"/>
      <c r="D194" s="72">
        <v>0.44</v>
      </c>
      <c r="E194" s="72">
        <v>5.65</v>
      </c>
      <c r="F194" s="12">
        <f>(D194-E194)/E194*100</f>
        <v>-92.212389380530965</v>
      </c>
      <c r="G194" s="72">
        <v>4</v>
      </c>
      <c r="H194" s="72">
        <v>570.29999999999995</v>
      </c>
      <c r="I194" s="72"/>
      <c r="J194" s="72"/>
      <c r="K194" s="72"/>
      <c r="L194" s="72"/>
      <c r="M194" s="31"/>
      <c r="N194" s="211">
        <f>D194/D207*100</f>
        <v>1.1646480191796588E-2</v>
      </c>
    </row>
    <row r="195" spans="1:14">
      <c r="A195" s="260"/>
      <c r="B195" s="193" t="s">
        <v>25</v>
      </c>
      <c r="C195" s="74"/>
      <c r="D195" s="74"/>
      <c r="E195" s="74"/>
      <c r="F195" s="12"/>
      <c r="G195" s="74"/>
      <c r="H195" s="74"/>
      <c r="I195" s="74"/>
      <c r="J195" s="74"/>
      <c r="K195" s="74"/>
      <c r="L195" s="74"/>
      <c r="M195" s="31"/>
      <c r="N195" s="211"/>
    </row>
    <row r="196" spans="1:14">
      <c r="A196" s="260"/>
      <c r="B196" s="193" t="s">
        <v>26</v>
      </c>
      <c r="C196" s="72">
        <v>0.04</v>
      </c>
      <c r="D196" s="72">
        <v>0.74</v>
      </c>
      <c r="E196" s="72">
        <v>3.14</v>
      </c>
      <c r="F196" s="12">
        <f>(D196-E196)/E196*100</f>
        <v>-76.433121019108285</v>
      </c>
      <c r="G196" s="72">
        <v>64</v>
      </c>
      <c r="H196" s="72">
        <v>2117.4899999999998</v>
      </c>
      <c r="I196" s="72"/>
      <c r="J196" s="72"/>
      <c r="K196" s="72"/>
      <c r="L196" s="72"/>
      <c r="M196" s="31"/>
      <c r="N196" s="211">
        <f>D196/D209*100</f>
        <v>2.6500340654358742E-2</v>
      </c>
    </row>
    <row r="197" spans="1:14">
      <c r="A197" s="260"/>
      <c r="B197" s="193" t="s">
        <v>27</v>
      </c>
      <c r="C197" s="72"/>
      <c r="D197" s="72"/>
      <c r="E197" s="72"/>
      <c r="F197" s="12"/>
      <c r="G197" s="72"/>
      <c r="H197" s="72"/>
      <c r="I197" s="72"/>
      <c r="J197" s="72"/>
      <c r="K197" s="72"/>
      <c r="L197" s="72"/>
      <c r="M197" s="31"/>
      <c r="N197" s="211"/>
    </row>
    <row r="198" spans="1:14">
      <c r="A198" s="260"/>
      <c r="B198" s="14" t="s">
        <v>28</v>
      </c>
      <c r="C198" s="75"/>
      <c r="D198" s="75"/>
      <c r="E198" s="75"/>
      <c r="F198" s="12"/>
      <c r="G198" s="75"/>
      <c r="H198" s="75"/>
      <c r="I198" s="75"/>
      <c r="J198" s="75"/>
      <c r="K198" s="75"/>
      <c r="L198" s="75"/>
      <c r="M198" s="31"/>
      <c r="N198" s="211"/>
    </row>
    <row r="199" spans="1:14">
      <c r="A199" s="260"/>
      <c r="B199" s="14" t="s">
        <v>29</v>
      </c>
      <c r="C199" s="75"/>
      <c r="D199" s="75"/>
      <c r="E199" s="75"/>
      <c r="F199" s="12"/>
      <c r="G199" s="75"/>
      <c r="H199" s="75"/>
      <c r="I199" s="75"/>
      <c r="J199" s="75"/>
      <c r="K199" s="75"/>
      <c r="L199" s="75"/>
      <c r="M199" s="31"/>
      <c r="N199" s="211"/>
    </row>
    <row r="200" spans="1:14">
      <c r="A200" s="260"/>
      <c r="B200" s="14" t="s">
        <v>30</v>
      </c>
      <c r="C200" s="75"/>
      <c r="D200" s="75"/>
      <c r="E200" s="75"/>
      <c r="F200" s="12"/>
      <c r="G200" s="75"/>
      <c r="H200" s="75"/>
      <c r="I200" s="75"/>
      <c r="J200" s="75"/>
      <c r="K200" s="75"/>
      <c r="L200" s="75"/>
      <c r="M200" s="31"/>
      <c r="N200" s="211"/>
    </row>
    <row r="201" spans="1:14" ht="14.25" thickBot="1">
      <c r="A201" s="256"/>
      <c r="B201" s="15" t="s">
        <v>31</v>
      </c>
      <c r="C201" s="16">
        <f t="shared" ref="C201:L201" si="42">C189+C191+C192+C193+C194+C195+C196+C197</f>
        <v>15.78</v>
      </c>
      <c r="D201" s="16">
        <f t="shared" si="42"/>
        <v>245.92</v>
      </c>
      <c r="E201" s="16">
        <f t="shared" si="42"/>
        <v>200.39</v>
      </c>
      <c r="F201" s="17">
        <f t="shared" ref="F201:F214" si="43">(D201-E201)/E201*100</f>
        <v>22.720694645441391</v>
      </c>
      <c r="G201" s="16">
        <f t="shared" si="42"/>
        <v>1941</v>
      </c>
      <c r="H201" s="16">
        <f t="shared" si="42"/>
        <v>170667.09</v>
      </c>
      <c r="I201" s="16">
        <f t="shared" si="42"/>
        <v>206</v>
      </c>
      <c r="J201" s="16">
        <f t="shared" si="42"/>
        <v>1.67</v>
      </c>
      <c r="K201" s="16">
        <f t="shared" si="42"/>
        <v>123.26</v>
      </c>
      <c r="L201" s="16">
        <f t="shared" si="42"/>
        <v>74.37</v>
      </c>
      <c r="M201" s="16">
        <f>(K201-L201)/L201*100</f>
        <v>65.73887320155977</v>
      </c>
      <c r="N201" s="208">
        <f>D201/D214*100</f>
        <v>0.60305348747296006</v>
      </c>
    </row>
    <row r="202" spans="1:14" ht="15" thickTop="1" thickBot="1">
      <c r="A202" s="255" t="s">
        <v>49</v>
      </c>
      <c r="B202" s="193" t="s">
        <v>19</v>
      </c>
      <c r="C202" s="32">
        <f>C7+C20+C33+C46+C59+C72+C85+C98+C111+C124+C137+C150+C163+C176+C189</f>
        <v>2589.6567549999995</v>
      </c>
      <c r="D202" s="32">
        <f>D7+D20+D33+D46+D59+D72+D85+D98+D111+D124+D137+D150+D163+D176+D189</f>
        <v>24943.972330000001</v>
      </c>
      <c r="E202" s="32">
        <f>E7+E20+E33+E46+E59+E72+E85+E98+E111+E124+E137+E150+E163+E176+E189</f>
        <v>21538.969308999993</v>
      </c>
      <c r="F202" s="26">
        <f t="shared" si="43"/>
        <v>15.808569909504619</v>
      </c>
      <c r="G202" s="32">
        <f t="shared" ref="G202:L213" si="44">G7+G20+G33+G46+G59+G72+G85+G98+G111+G124+G137+G150+G163+G176+G189</f>
        <v>180954</v>
      </c>
      <c r="H202" s="32">
        <f t="shared" si="44"/>
        <v>18929847.258864</v>
      </c>
      <c r="I202" s="32">
        <f t="shared" si="44"/>
        <v>16592</v>
      </c>
      <c r="J202" s="32">
        <f t="shared" si="44"/>
        <v>1681.4032240000001</v>
      </c>
      <c r="K202" s="32">
        <f t="shared" si="44"/>
        <v>13993.938752999999</v>
      </c>
      <c r="L202" s="32">
        <f t="shared" si="44"/>
        <v>14570.425329999998</v>
      </c>
      <c r="M202" s="32">
        <f t="shared" ref="M202:M214" si="45">(K202-L202)/L202*100</f>
        <v>-3.9565528386672004</v>
      </c>
      <c r="N202" s="210">
        <f>D202/D214*100</f>
        <v>61.168467408244631</v>
      </c>
    </row>
    <row r="203" spans="1:14" ht="14.25" thickBot="1">
      <c r="A203" s="257"/>
      <c r="B203" s="193" t="s">
        <v>20</v>
      </c>
      <c r="C203" s="32">
        <f t="shared" ref="C203:E213" si="46">C8+C21+C34+C47+C60+C73+C86+C99+C112+C125+C138+C151+C164+C177+C190</f>
        <v>813.03116499999999</v>
      </c>
      <c r="D203" s="32">
        <f t="shared" si="46"/>
        <v>8189.2440119999992</v>
      </c>
      <c r="E203" s="32">
        <f t="shared" si="46"/>
        <v>5683.6494299999986</v>
      </c>
      <c r="F203" s="12">
        <f t="shared" si="43"/>
        <v>44.084256301501014</v>
      </c>
      <c r="G203" s="32">
        <f>G8+G21+G34+G47+G60+G73+G86+G99+G112+G125+G138+G151+G164+G177+G190</f>
        <v>95807</v>
      </c>
      <c r="H203" s="32">
        <f>H8+H21+H34+H47+H60+H73+H86+H99+H112+H125+H138+H151+H164+H177+H190</f>
        <v>1852680</v>
      </c>
      <c r="I203" s="32">
        <f t="shared" si="44"/>
        <v>9431</v>
      </c>
      <c r="J203" s="32">
        <f t="shared" si="44"/>
        <v>680.10530299999994</v>
      </c>
      <c r="K203" s="32">
        <f t="shared" si="44"/>
        <v>5052.9698370000006</v>
      </c>
      <c r="L203" s="32">
        <f t="shared" si="44"/>
        <v>4884.5576540000002</v>
      </c>
      <c r="M203" s="31">
        <f t="shared" si="45"/>
        <v>3.4478492205345637</v>
      </c>
      <c r="N203" s="207">
        <f>D203/D214*100</f>
        <v>20.081946003593263</v>
      </c>
    </row>
    <row r="204" spans="1:14" ht="14.25" thickBot="1">
      <c r="A204" s="257"/>
      <c r="B204" s="193" t="s">
        <v>21</v>
      </c>
      <c r="C204" s="32">
        <f t="shared" si="46"/>
        <v>90.647979000000021</v>
      </c>
      <c r="D204" s="32">
        <f t="shared" si="46"/>
        <v>1280.0905849999999</v>
      </c>
      <c r="E204" s="32">
        <f t="shared" si="46"/>
        <v>1051.4671800000001</v>
      </c>
      <c r="F204" s="12">
        <f t="shared" si="43"/>
        <v>21.743275429671499</v>
      </c>
      <c r="G204" s="32">
        <f t="shared" ref="G204:H213" si="47">G9+G22+G35+G48+G61+G74+G87+G100+G113+G126+G139+G152+G165+G178+G191</f>
        <v>2792</v>
      </c>
      <c r="H204" s="32">
        <f>H9+H22+H35+H48+H61+H74+H87+H100+H113+H126+H139+H152+H165+H178+H191</f>
        <v>1176857.6504029999</v>
      </c>
      <c r="I204" s="32">
        <f t="shared" si="44"/>
        <v>168</v>
      </c>
      <c r="J204" s="32">
        <f t="shared" si="44"/>
        <v>63.002918000000022</v>
      </c>
      <c r="K204" s="32">
        <f t="shared" si="44"/>
        <v>838.71872100000007</v>
      </c>
      <c r="L204" s="32">
        <f t="shared" si="44"/>
        <v>2369.2907869999999</v>
      </c>
      <c r="M204" s="31">
        <f t="shared" si="45"/>
        <v>-64.6004312513287</v>
      </c>
      <c r="N204" s="207">
        <f>D204/D214*100</f>
        <v>3.1390821875632384</v>
      </c>
    </row>
    <row r="205" spans="1:14" ht="14.25" thickBot="1">
      <c r="A205" s="257"/>
      <c r="B205" s="193" t="s">
        <v>22</v>
      </c>
      <c r="C205" s="32">
        <f t="shared" si="46"/>
        <v>67.994126000000009</v>
      </c>
      <c r="D205" s="32">
        <f t="shared" si="46"/>
        <v>395.90673099999992</v>
      </c>
      <c r="E205" s="32">
        <f t="shared" si="46"/>
        <v>313.14337599999999</v>
      </c>
      <c r="F205" s="12">
        <f t="shared" si="43"/>
        <v>26.429859720232411</v>
      </c>
      <c r="G205" s="32">
        <f t="shared" si="47"/>
        <v>47344</v>
      </c>
      <c r="H205" s="32">
        <f t="shared" si="47"/>
        <v>546422.91175999993</v>
      </c>
      <c r="I205" s="32">
        <f t="shared" si="44"/>
        <v>1401</v>
      </c>
      <c r="J205" s="32">
        <f t="shared" si="44"/>
        <v>6.307200000000007</v>
      </c>
      <c r="K205" s="32">
        <f t="shared" si="44"/>
        <v>145.15934999999996</v>
      </c>
      <c r="L205" s="32">
        <f t="shared" si="44"/>
        <v>81.433903000000015</v>
      </c>
      <c r="M205" s="31">
        <f t="shared" si="45"/>
        <v>78.254197149312532</v>
      </c>
      <c r="N205" s="207">
        <f>D205/D214*100</f>
        <v>0.97085611110755143</v>
      </c>
    </row>
    <row r="206" spans="1:14" ht="14.25" thickBot="1">
      <c r="A206" s="257"/>
      <c r="B206" s="193" t="s">
        <v>23</v>
      </c>
      <c r="C206" s="32">
        <f t="shared" si="46"/>
        <v>9.9627640000000106</v>
      </c>
      <c r="D206" s="32">
        <f t="shared" si="46"/>
        <v>110.41670896999999</v>
      </c>
      <c r="E206" s="32">
        <f t="shared" si="46"/>
        <v>85.633025950000004</v>
      </c>
      <c r="F206" s="12">
        <f t="shared" si="43"/>
        <v>28.941734506113153</v>
      </c>
      <c r="G206" s="32">
        <f t="shared" si="47"/>
        <v>3559</v>
      </c>
      <c r="H206" s="32">
        <f t="shared" si="47"/>
        <v>386091.59517752001</v>
      </c>
      <c r="I206" s="32">
        <f t="shared" si="44"/>
        <v>21</v>
      </c>
      <c r="J206" s="32">
        <f t="shared" si="44"/>
        <v>11</v>
      </c>
      <c r="K206" s="32">
        <f t="shared" si="44"/>
        <v>61.144644999999997</v>
      </c>
      <c r="L206" s="32">
        <f t="shared" si="44"/>
        <v>28.882835</v>
      </c>
      <c r="M206" s="31">
        <f t="shared" si="45"/>
        <v>111.69890351830074</v>
      </c>
      <c r="N206" s="207">
        <f>D206/D214*100</f>
        <v>0.27076765378840834</v>
      </c>
    </row>
    <row r="207" spans="1:14" ht="14.25" thickBot="1">
      <c r="A207" s="257"/>
      <c r="B207" s="193" t="s">
        <v>24</v>
      </c>
      <c r="C207" s="32">
        <f t="shared" si="46"/>
        <v>482.23353999999961</v>
      </c>
      <c r="D207" s="32">
        <f t="shared" si="46"/>
        <v>3777.9654689999993</v>
      </c>
      <c r="E207" s="32">
        <f t="shared" si="46"/>
        <v>4099.5401390000006</v>
      </c>
      <c r="F207" s="12">
        <f t="shared" si="43"/>
        <v>-7.8441644451965997</v>
      </c>
      <c r="G207" s="32">
        <f t="shared" si="47"/>
        <v>9536</v>
      </c>
      <c r="H207" s="32">
        <f t="shared" si="47"/>
        <v>3291442.7696099989</v>
      </c>
      <c r="I207" s="32">
        <f t="shared" si="44"/>
        <v>595</v>
      </c>
      <c r="J207" s="32">
        <f t="shared" si="44"/>
        <v>152.15694300000001</v>
      </c>
      <c r="K207" s="32">
        <f t="shared" si="44"/>
        <v>2077.3373569999999</v>
      </c>
      <c r="L207" s="32">
        <f t="shared" si="44"/>
        <v>2007.5600730000001</v>
      </c>
      <c r="M207" s="31">
        <f t="shared" si="45"/>
        <v>3.4757258295004845</v>
      </c>
      <c r="N207" s="207">
        <f>D207/D214*100</f>
        <v>9.2644569438551851</v>
      </c>
    </row>
    <row r="208" spans="1:14" ht="14.25" thickBot="1">
      <c r="A208" s="257"/>
      <c r="B208" s="193" t="s">
        <v>25</v>
      </c>
      <c r="C208" s="32">
        <f t="shared" si="46"/>
        <v>208.38802399999986</v>
      </c>
      <c r="D208" s="32">
        <f t="shared" si="46"/>
        <v>7157.0353600000008</v>
      </c>
      <c r="E208" s="32">
        <f t="shared" si="46"/>
        <v>5358.5414540000011</v>
      </c>
      <c r="F208" s="12">
        <f t="shared" si="43"/>
        <v>33.563123873147873</v>
      </c>
      <c r="G208" s="32">
        <f t="shared" si="47"/>
        <v>2891</v>
      </c>
      <c r="H208" s="32">
        <f t="shared" si="47"/>
        <v>157168.78699499991</v>
      </c>
      <c r="I208" s="32">
        <f t="shared" si="44"/>
        <v>4061</v>
      </c>
      <c r="J208" s="32">
        <f t="shared" si="44"/>
        <v>90.766668000000024</v>
      </c>
      <c r="K208" s="32">
        <f t="shared" si="44"/>
        <v>2447.8206630000004</v>
      </c>
      <c r="L208" s="32">
        <f t="shared" si="44"/>
        <v>2970.9351709999996</v>
      </c>
      <c r="M208" s="31">
        <f t="shared" si="45"/>
        <v>-17.607738906800915</v>
      </c>
      <c r="N208" s="207">
        <f>D208/D214*100</f>
        <v>17.5507284231266</v>
      </c>
    </row>
    <row r="209" spans="1:14" ht="14.25" thickBot="1">
      <c r="A209" s="257"/>
      <c r="B209" s="193" t="s">
        <v>26</v>
      </c>
      <c r="C209" s="32">
        <f t="shared" si="46"/>
        <v>215.24248400000047</v>
      </c>
      <c r="D209" s="32">
        <f t="shared" si="46"/>
        <v>2792.4169340000003</v>
      </c>
      <c r="E209" s="32">
        <f t="shared" si="46"/>
        <v>2733.0404620000004</v>
      </c>
      <c r="F209" s="12">
        <f t="shared" si="43"/>
        <v>2.1725427349344497</v>
      </c>
      <c r="G209" s="32">
        <f t="shared" si="47"/>
        <v>128837</v>
      </c>
      <c r="H209" s="32">
        <f t="shared" si="47"/>
        <v>31028425.792999353</v>
      </c>
      <c r="I209" s="32">
        <f t="shared" si="44"/>
        <v>2168</v>
      </c>
      <c r="J209" s="32">
        <f t="shared" si="44"/>
        <v>52.248838999999997</v>
      </c>
      <c r="K209" s="32">
        <f t="shared" si="44"/>
        <v>693.399315</v>
      </c>
      <c r="L209" s="32">
        <f t="shared" si="44"/>
        <v>780.78093200000001</v>
      </c>
      <c r="M209" s="31">
        <f t="shared" si="45"/>
        <v>-11.191566471297996</v>
      </c>
      <c r="N209" s="207">
        <f>D209/D214*100</f>
        <v>6.8476609081296793</v>
      </c>
    </row>
    <row r="210" spans="1:14" ht="14.25" thickBot="1">
      <c r="A210" s="257"/>
      <c r="B210" s="193" t="s">
        <v>27</v>
      </c>
      <c r="C210" s="32">
        <f t="shared" si="46"/>
        <v>-2.985398</v>
      </c>
      <c r="D210" s="32">
        <f t="shared" si="46"/>
        <v>321.33158199999997</v>
      </c>
      <c r="E210" s="32">
        <f t="shared" si="46"/>
        <v>427.89615899999995</v>
      </c>
      <c r="F210" s="12">
        <f t="shared" si="43"/>
        <v>-24.904307916444747</v>
      </c>
      <c r="G210" s="32">
        <f t="shared" si="47"/>
        <v>158</v>
      </c>
      <c r="H210" s="32">
        <f t="shared" si="47"/>
        <v>124654.19461225001</v>
      </c>
      <c r="I210" s="32">
        <f t="shared" si="44"/>
        <v>3</v>
      </c>
      <c r="J210" s="32">
        <f t="shared" si="44"/>
        <v>0.7</v>
      </c>
      <c r="K210" s="32">
        <f t="shared" si="44"/>
        <v>2.7105399999999999</v>
      </c>
      <c r="L210" s="32">
        <f t="shared" si="44"/>
        <v>6.3790930000000001</v>
      </c>
      <c r="M210" s="31">
        <f t="shared" si="45"/>
        <v>-57.509006374417183</v>
      </c>
      <c r="N210" s="207">
        <f>D210/D214*100</f>
        <v>0.78798036418470818</v>
      </c>
    </row>
    <row r="211" spans="1:14" ht="14.25" thickBot="1">
      <c r="A211" s="257"/>
      <c r="B211" s="14" t="s">
        <v>28</v>
      </c>
      <c r="C211" s="32">
        <f t="shared" si="46"/>
        <v>-5.8671500000000103</v>
      </c>
      <c r="D211" s="32">
        <f t="shared" si="46"/>
        <v>116.746038</v>
      </c>
      <c r="E211" s="32">
        <f t="shared" si="46"/>
        <v>138.21567400000001</v>
      </c>
      <c r="F211" s="12">
        <f t="shared" si="43"/>
        <v>-15.533430745343694</v>
      </c>
      <c r="G211" s="32">
        <f t="shared" si="47"/>
        <v>29</v>
      </c>
      <c r="H211" s="32">
        <f t="shared" si="47"/>
        <v>27923.99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3.6790929999999999</v>
      </c>
      <c r="M211" s="31">
        <f t="shared" si="45"/>
        <v>-100</v>
      </c>
      <c r="N211" s="207">
        <f>D211/D214*100</f>
        <v>0.28628865226313727</v>
      </c>
    </row>
    <row r="212" spans="1:14" ht="14.25" thickBot="1">
      <c r="A212" s="257"/>
      <c r="B212" s="14" t="s">
        <v>29</v>
      </c>
      <c r="C212" s="32">
        <f t="shared" si="46"/>
        <v>0.49443299999999774</v>
      </c>
      <c r="D212" s="32">
        <f t="shared" si="46"/>
        <v>54.696308000000002</v>
      </c>
      <c r="E212" s="32">
        <f t="shared" si="46"/>
        <v>26.511994000000001</v>
      </c>
      <c r="F212" s="12">
        <f t="shared" si="43"/>
        <v>106.30778658142424</v>
      </c>
      <c r="G212" s="32">
        <f t="shared" si="47"/>
        <v>33</v>
      </c>
      <c r="H212" s="32">
        <f t="shared" si="47"/>
        <v>33009.996431000007</v>
      </c>
      <c r="I212" s="32">
        <f t="shared" si="44"/>
        <v>2</v>
      </c>
      <c r="J212" s="32">
        <f t="shared" si="44"/>
        <v>0.7</v>
      </c>
      <c r="K212" s="32">
        <f t="shared" si="44"/>
        <v>2.7105399999999999</v>
      </c>
      <c r="L212" s="32">
        <f t="shared" si="44"/>
        <v>2.7</v>
      </c>
      <c r="M212" s="31">
        <f t="shared" si="45"/>
        <v>0.39037037037036187</v>
      </c>
      <c r="N212" s="207">
        <f>D212/D214*100</f>
        <v>0.13412816888132389</v>
      </c>
    </row>
    <row r="213" spans="1:14" ht="14.25" thickBot="1">
      <c r="A213" s="257"/>
      <c r="B213" s="14" t="s">
        <v>30</v>
      </c>
      <c r="C213" s="32">
        <f t="shared" si="46"/>
        <v>2.3246020000000001</v>
      </c>
      <c r="D213" s="32">
        <f t="shared" si="46"/>
        <v>126.922585</v>
      </c>
      <c r="E213" s="32">
        <f t="shared" si="46"/>
        <v>256.87102399999998</v>
      </c>
      <c r="F213" s="12">
        <f t="shared" si="43"/>
        <v>-50.588983131082934</v>
      </c>
      <c r="G213" s="32">
        <f t="shared" si="47"/>
        <v>87</v>
      </c>
      <c r="H213" s="32">
        <f t="shared" si="47"/>
        <v>61396.854175249995</v>
      </c>
      <c r="I213" s="32">
        <f t="shared" si="44"/>
        <v>1</v>
      </c>
      <c r="J213" s="32">
        <f t="shared" si="44"/>
        <v>0</v>
      </c>
      <c r="K213" s="32">
        <f t="shared" si="44"/>
        <v>0</v>
      </c>
      <c r="L213" s="32">
        <f t="shared" si="44"/>
        <v>0</v>
      </c>
      <c r="M213" s="31" t="e">
        <f t="shared" si="45"/>
        <v>#DIV/0!</v>
      </c>
      <c r="N213" s="207">
        <f>D213/D214*100</f>
        <v>0.31124393104803683</v>
      </c>
    </row>
    <row r="214" spans="1:14" ht="14.25" thickBot="1">
      <c r="A214" s="263"/>
      <c r="B214" s="35" t="s">
        <v>31</v>
      </c>
      <c r="C214" s="36">
        <f t="shared" ref="C214:L214" si="48">C202+C204+C205+C206+C207+C208+C209+C210</f>
        <v>3661.1402739999994</v>
      </c>
      <c r="D214" s="36">
        <f t="shared" si="48"/>
        <v>40779.13569997</v>
      </c>
      <c r="E214" s="36">
        <f>E202+E204+E205+E206+E207+E208+E209+E210</f>
        <v>35608.231104949999</v>
      </c>
      <c r="F214" s="203">
        <f t="shared" si="43"/>
        <v>14.521655343618514</v>
      </c>
      <c r="G214" s="36">
        <f t="shared" si="48"/>
        <v>376071</v>
      </c>
      <c r="H214" s="36">
        <f t="shared" si="48"/>
        <v>55640910.960421123</v>
      </c>
      <c r="I214" s="36">
        <f t="shared" si="48"/>
        <v>25009</v>
      </c>
      <c r="J214" s="36">
        <f t="shared" si="48"/>
        <v>2057.5857919999999</v>
      </c>
      <c r="K214" s="36">
        <f t="shared" si="48"/>
        <v>20260.229343999996</v>
      </c>
      <c r="L214" s="36">
        <f t="shared" si="48"/>
        <v>22815.688124</v>
      </c>
      <c r="M214" s="36">
        <f t="shared" si="45"/>
        <v>-11.20044579024508</v>
      </c>
      <c r="N214" s="212">
        <f>D214/D214*100</f>
        <v>100</v>
      </c>
    </row>
    <row r="219" spans="1:14">
      <c r="A219" s="220" t="s">
        <v>127</v>
      </c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</row>
    <row r="220" spans="1:14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</row>
    <row r="221" spans="1:14" ht="14.25" thickBot="1">
      <c r="A221" s="266" t="str">
        <f>A3</f>
        <v>财字3号表                                             （2022年1-11月）                                           单位：万元</v>
      </c>
      <c r="B221" s="266"/>
      <c r="C221" s="266"/>
      <c r="D221" s="266"/>
      <c r="E221" s="266"/>
      <c r="F221" s="266"/>
      <c r="G221" s="266"/>
      <c r="H221" s="266"/>
      <c r="I221" s="266"/>
      <c r="J221" s="266"/>
      <c r="K221" s="266"/>
      <c r="L221" s="266"/>
      <c r="M221" s="266"/>
      <c r="N221" s="266"/>
    </row>
    <row r="222" spans="1:14" ht="14.25" thickBot="1">
      <c r="A222" s="261" t="s">
        <v>2</v>
      </c>
      <c r="B222" s="37" t="s">
        <v>3</v>
      </c>
      <c r="C222" s="230" t="s">
        <v>4</v>
      </c>
      <c r="D222" s="230"/>
      <c r="E222" s="230"/>
      <c r="F222" s="267"/>
      <c r="G222" s="222" t="s">
        <v>5</v>
      </c>
      <c r="H222" s="267"/>
      <c r="I222" s="222" t="s">
        <v>6</v>
      </c>
      <c r="J222" s="231"/>
      <c r="K222" s="231"/>
      <c r="L222" s="231"/>
      <c r="M222" s="231"/>
      <c r="N222" s="224" t="s">
        <v>7</v>
      </c>
    </row>
    <row r="223" spans="1:14" ht="14.25" thickBot="1">
      <c r="A223" s="261"/>
      <c r="B223" s="24" t="s">
        <v>8</v>
      </c>
      <c r="C223" s="232" t="s">
        <v>9</v>
      </c>
      <c r="D223" s="232" t="s">
        <v>10</v>
      </c>
      <c r="E223" s="232" t="s">
        <v>11</v>
      </c>
      <c r="F223" s="154" t="s">
        <v>12</v>
      </c>
      <c r="G223" s="232" t="s">
        <v>13</v>
      </c>
      <c r="H223" s="223" t="s">
        <v>14</v>
      </c>
      <c r="I223" s="193" t="s">
        <v>13</v>
      </c>
      <c r="J223" s="268" t="s">
        <v>15</v>
      </c>
      <c r="K223" s="269"/>
      <c r="L223" s="270"/>
      <c r="M223" s="97" t="s">
        <v>12</v>
      </c>
      <c r="N223" s="225"/>
    </row>
    <row r="224" spans="1:14" ht="14.25" thickBot="1">
      <c r="A224" s="261"/>
      <c r="B224" s="38" t="s">
        <v>16</v>
      </c>
      <c r="C224" s="233"/>
      <c r="D224" s="233"/>
      <c r="E224" s="233"/>
      <c r="F224" s="204" t="s">
        <v>17</v>
      </c>
      <c r="G224" s="271"/>
      <c r="H224" s="223"/>
      <c r="I224" s="24" t="s">
        <v>18</v>
      </c>
      <c r="J224" s="195" t="s">
        <v>9</v>
      </c>
      <c r="K224" s="25" t="s">
        <v>10</v>
      </c>
      <c r="L224" s="195" t="s">
        <v>11</v>
      </c>
      <c r="M224" s="193" t="s">
        <v>17</v>
      </c>
      <c r="N224" s="213" t="s">
        <v>17</v>
      </c>
    </row>
    <row r="225" spans="1:14" ht="14.25" thickBot="1">
      <c r="A225" s="257"/>
      <c r="B225" s="193" t="s">
        <v>19</v>
      </c>
      <c r="C225" s="71">
        <v>394.43566900000002</v>
      </c>
      <c r="D225" s="71">
        <v>4149.9222760000002</v>
      </c>
      <c r="E225" s="71">
        <v>3299.7664530000002</v>
      </c>
      <c r="F225" s="12">
        <f t="shared" ref="F225:F232" si="49">(D225-E225)/E225*100</f>
        <v>25.764121040356546</v>
      </c>
      <c r="G225" s="75">
        <v>28839</v>
      </c>
      <c r="H225" s="75">
        <v>2889012.53</v>
      </c>
      <c r="I225" s="75">
        <v>2362</v>
      </c>
      <c r="J225" s="72">
        <v>221.793858</v>
      </c>
      <c r="K225" s="72">
        <v>1658.719353</v>
      </c>
      <c r="L225" s="72">
        <v>1900.357219</v>
      </c>
      <c r="M225" s="31">
        <f t="shared" ref="M225:M232" si="50">(K225-L225)/L225*100</f>
        <v>-12.715391800240269</v>
      </c>
      <c r="N225" s="207">
        <f t="shared" ref="N225:N233" si="51">D225/D394*100</f>
        <v>34.083697884877104</v>
      </c>
    </row>
    <row r="226" spans="1:14" ht="14.25" thickBot="1">
      <c r="A226" s="257"/>
      <c r="B226" s="193" t="s">
        <v>20</v>
      </c>
      <c r="C226" s="71">
        <v>131.04356999999999</v>
      </c>
      <c r="D226" s="71">
        <v>1397.890353</v>
      </c>
      <c r="E226" s="71">
        <v>982.039942</v>
      </c>
      <c r="F226" s="12">
        <f t="shared" si="49"/>
        <v>42.345569993119483</v>
      </c>
      <c r="G226" s="75">
        <v>16561</v>
      </c>
      <c r="H226" s="75">
        <v>331220</v>
      </c>
      <c r="I226" s="75">
        <v>1380</v>
      </c>
      <c r="J226" s="72">
        <v>68.575565999999981</v>
      </c>
      <c r="K226" s="72">
        <v>667.328574</v>
      </c>
      <c r="L226" s="72">
        <v>763.37125400000002</v>
      </c>
      <c r="M226" s="31">
        <f t="shared" si="50"/>
        <v>-12.581385465688497</v>
      </c>
      <c r="N226" s="207">
        <f t="shared" si="51"/>
        <v>33.013933263107333</v>
      </c>
    </row>
    <row r="227" spans="1:14" ht="14.25" thickBot="1">
      <c r="A227" s="257"/>
      <c r="B227" s="193" t="s">
        <v>21</v>
      </c>
      <c r="C227" s="71">
        <v>21.866727999999998</v>
      </c>
      <c r="D227" s="71">
        <v>202.17886200000001</v>
      </c>
      <c r="E227" s="71">
        <v>650.06880100000001</v>
      </c>
      <c r="F227" s="12">
        <f t="shared" si="49"/>
        <v>-68.898851677085787</v>
      </c>
      <c r="G227" s="75">
        <v>180</v>
      </c>
      <c r="H227" s="75">
        <v>154748.39000000001</v>
      </c>
      <c r="I227" s="75">
        <v>10</v>
      </c>
      <c r="J227" s="72">
        <v>5.9253199999999993</v>
      </c>
      <c r="K227" s="72">
        <v>40.843899</v>
      </c>
      <c r="L227" s="72">
        <v>479.231177</v>
      </c>
      <c r="M227" s="31">
        <f t="shared" si="50"/>
        <v>-91.477203287214337</v>
      </c>
      <c r="N227" s="207">
        <f t="shared" si="51"/>
        <v>68.583623543572287</v>
      </c>
    </row>
    <row r="228" spans="1:14" ht="14.25" thickBot="1">
      <c r="A228" s="257"/>
      <c r="B228" s="193" t="s">
        <v>22</v>
      </c>
      <c r="C228" s="71">
        <v>19.069075000000002</v>
      </c>
      <c r="D228" s="71">
        <v>148.42883399999999</v>
      </c>
      <c r="E228" s="71">
        <v>82.101798000000002</v>
      </c>
      <c r="F228" s="12">
        <f t="shared" si="49"/>
        <v>80.786337955716874</v>
      </c>
      <c r="G228" s="75">
        <v>13550</v>
      </c>
      <c r="H228" s="75">
        <v>157241.72</v>
      </c>
      <c r="I228" s="75">
        <v>199</v>
      </c>
      <c r="J228" s="72">
        <v>11.013499999999997</v>
      </c>
      <c r="K228" s="72">
        <v>39.396099999999997</v>
      </c>
      <c r="L228" s="72">
        <v>28.590800000000002</v>
      </c>
      <c r="M228" s="31">
        <f t="shared" si="50"/>
        <v>37.792926395903557</v>
      </c>
      <c r="N228" s="207">
        <f t="shared" si="51"/>
        <v>50.977716703561036</v>
      </c>
    </row>
    <row r="229" spans="1:14" ht="14.25" thickBot="1">
      <c r="A229" s="257"/>
      <c r="B229" s="193" t="s">
        <v>23</v>
      </c>
      <c r="C229" s="71">
        <v>0.66132799999999703</v>
      </c>
      <c r="D229" s="71">
        <v>37.146501000000001</v>
      </c>
      <c r="E229" s="71">
        <v>18.049938000000001</v>
      </c>
      <c r="F229" s="12">
        <f t="shared" si="49"/>
        <v>105.79849637156649</v>
      </c>
      <c r="G229" s="75">
        <v>379</v>
      </c>
      <c r="H229" s="75">
        <v>53829.279999999999</v>
      </c>
      <c r="I229" s="75">
        <v>0</v>
      </c>
      <c r="J229" s="72"/>
      <c r="K229" s="72"/>
      <c r="L229" s="72">
        <v>0</v>
      </c>
      <c r="M229" s="31" t="e">
        <f t="shared" si="50"/>
        <v>#DIV/0!</v>
      </c>
      <c r="N229" s="207">
        <f t="shared" si="51"/>
        <v>61.790443529667513</v>
      </c>
    </row>
    <row r="230" spans="1:14" ht="14.25" thickBot="1">
      <c r="A230" s="257"/>
      <c r="B230" s="193" t="s">
        <v>24</v>
      </c>
      <c r="C230" s="71">
        <v>17.283192</v>
      </c>
      <c r="D230" s="71">
        <v>412.39744300000001</v>
      </c>
      <c r="E230" s="71">
        <v>277.31364100000002</v>
      </c>
      <c r="F230" s="12">
        <f t="shared" si="49"/>
        <v>48.711560496225275</v>
      </c>
      <c r="G230" s="75">
        <v>6341</v>
      </c>
      <c r="H230" s="75">
        <v>910981.51</v>
      </c>
      <c r="I230" s="75">
        <v>102</v>
      </c>
      <c r="J230" s="72">
        <v>29.002891000000034</v>
      </c>
      <c r="K230" s="72">
        <v>287.47932600000001</v>
      </c>
      <c r="L230" s="72">
        <v>87.189734999999999</v>
      </c>
      <c r="M230" s="31">
        <f t="shared" si="50"/>
        <v>229.71693972920099</v>
      </c>
      <c r="N230" s="207">
        <f t="shared" si="51"/>
        <v>38.928292093284469</v>
      </c>
    </row>
    <row r="231" spans="1:14" ht="14.25" thickBot="1">
      <c r="A231" s="257"/>
      <c r="B231" s="193" t="s">
        <v>25</v>
      </c>
      <c r="C231" s="71">
        <v>11.007599999999901</v>
      </c>
      <c r="D231" s="71">
        <v>2160.92841</v>
      </c>
      <c r="E231" s="71">
        <v>1814.133243</v>
      </c>
      <c r="F231" s="12">
        <f t="shared" si="49"/>
        <v>19.116300764463748</v>
      </c>
      <c r="G231" s="75">
        <v>736</v>
      </c>
      <c r="H231" s="75">
        <v>78110.25</v>
      </c>
      <c r="I231" s="75">
        <v>2628</v>
      </c>
      <c r="J231" s="72">
        <v>138.108923</v>
      </c>
      <c r="K231" s="72">
        <v>914.36816099999999</v>
      </c>
      <c r="L231" s="72">
        <v>1211.543212</v>
      </c>
      <c r="M231" s="31">
        <f t="shared" si="50"/>
        <v>-24.528638191074283</v>
      </c>
      <c r="N231" s="207">
        <f t="shared" si="51"/>
        <v>40.438195656498607</v>
      </c>
    </row>
    <row r="232" spans="1:14" ht="14.25" thickBot="1">
      <c r="A232" s="257"/>
      <c r="B232" s="193" t="s">
        <v>26</v>
      </c>
      <c r="C232" s="71">
        <v>43.932350999999997</v>
      </c>
      <c r="D232" s="71">
        <v>609.23059799999999</v>
      </c>
      <c r="E232" s="71">
        <v>456.45973800000002</v>
      </c>
      <c r="F232" s="12">
        <f t="shared" si="49"/>
        <v>33.468638585600722</v>
      </c>
      <c r="G232" s="75">
        <v>54786</v>
      </c>
      <c r="H232" s="75">
        <v>3789374.95</v>
      </c>
      <c r="I232" s="75">
        <v>557</v>
      </c>
      <c r="J232" s="72">
        <v>19.707784000000004</v>
      </c>
      <c r="K232" s="72">
        <v>168.421235</v>
      </c>
      <c r="L232" s="72">
        <v>78.272807999999998</v>
      </c>
      <c r="M232" s="31">
        <f t="shared" si="50"/>
        <v>115.17208760416517</v>
      </c>
      <c r="N232" s="207">
        <f t="shared" si="51"/>
        <v>33.524012783600419</v>
      </c>
    </row>
    <row r="233" spans="1:14" ht="14.25" thickBot="1">
      <c r="A233" s="257"/>
      <c r="B233" s="193" t="s">
        <v>27</v>
      </c>
      <c r="C233" s="11">
        <v>1.107877</v>
      </c>
      <c r="D233" s="11">
        <v>10.17502</v>
      </c>
      <c r="E233" s="11">
        <v>24.433019000000002</v>
      </c>
      <c r="F233" s="12"/>
      <c r="G233" s="13">
        <v>11</v>
      </c>
      <c r="H233" s="13">
        <v>2446.15</v>
      </c>
      <c r="I233" s="13">
        <v>0</v>
      </c>
      <c r="J233" s="23"/>
      <c r="K233" s="23"/>
      <c r="L233" s="23"/>
      <c r="M233" s="31"/>
      <c r="N233" s="207">
        <f t="shared" si="51"/>
        <v>22.528536403685251</v>
      </c>
    </row>
    <row r="234" spans="1:14" ht="14.25" thickBot="1">
      <c r="A234" s="257"/>
      <c r="B234" s="14" t="s">
        <v>28</v>
      </c>
      <c r="C234" s="11"/>
      <c r="D234" s="11"/>
      <c r="E234" s="11"/>
      <c r="F234" s="12"/>
      <c r="G234" s="13"/>
      <c r="H234" s="13"/>
      <c r="I234" s="13"/>
      <c r="J234" s="23"/>
      <c r="K234" s="23"/>
      <c r="L234" s="23"/>
      <c r="M234" s="31"/>
      <c r="N234" s="207"/>
    </row>
    <row r="235" spans="1:14" ht="14.25" thickBot="1">
      <c r="A235" s="257"/>
      <c r="B235" s="14" t="s">
        <v>29</v>
      </c>
      <c r="C235" s="11"/>
      <c r="D235" s="11"/>
      <c r="E235" s="11">
        <v>4.0036930000000002</v>
      </c>
      <c r="F235" s="12"/>
      <c r="G235" s="13">
        <v>0</v>
      </c>
      <c r="H235" s="13">
        <v>0</v>
      </c>
      <c r="I235" s="13">
        <v>0</v>
      </c>
      <c r="J235" s="23"/>
      <c r="K235" s="23"/>
      <c r="L235" s="23"/>
      <c r="M235" s="31"/>
      <c r="N235" s="207"/>
    </row>
    <row r="236" spans="1:14" ht="14.25" thickBot="1">
      <c r="A236" s="257"/>
      <c r="B236" s="14" t="s">
        <v>30</v>
      </c>
      <c r="C236" s="11">
        <v>1.107877</v>
      </c>
      <c r="D236" s="11">
        <v>10.17502</v>
      </c>
      <c r="E236" s="11">
        <v>20.075721000000001</v>
      </c>
      <c r="F236" s="12"/>
      <c r="G236" s="13">
        <v>11</v>
      </c>
      <c r="H236" s="13">
        <v>2446.15</v>
      </c>
      <c r="I236" s="13">
        <v>0</v>
      </c>
      <c r="J236" s="23"/>
      <c r="K236" s="23"/>
      <c r="L236" s="23"/>
      <c r="M236" s="31"/>
      <c r="N236" s="207">
        <f>D236/D405*100</f>
        <v>27.202081715748349</v>
      </c>
    </row>
    <row r="237" spans="1:14" ht="14.25" thickBot="1">
      <c r="A237" s="258"/>
      <c r="B237" s="15" t="s">
        <v>31</v>
      </c>
      <c r="C237" s="16">
        <f t="shared" ref="C237:L237" si="52">C225+C227+C228+C229+C230+C231+C232+C233</f>
        <v>509.36381999999986</v>
      </c>
      <c r="D237" s="16">
        <f t="shared" si="52"/>
        <v>7730.4079439999996</v>
      </c>
      <c r="E237" s="16">
        <f t="shared" si="52"/>
        <v>6622.3266309999999</v>
      </c>
      <c r="F237" s="17">
        <f>(D237-E237)/E237*100</f>
        <v>16.732507693186292</v>
      </c>
      <c r="G237" s="16">
        <f t="shared" si="52"/>
        <v>104822</v>
      </c>
      <c r="H237" s="16">
        <f t="shared" si="52"/>
        <v>8035744.7800000003</v>
      </c>
      <c r="I237" s="16">
        <f t="shared" si="52"/>
        <v>5858</v>
      </c>
      <c r="J237" s="16">
        <f t="shared" si="52"/>
        <v>425.55227600000006</v>
      </c>
      <c r="K237" s="16">
        <f t="shared" si="52"/>
        <v>3109.2280739999997</v>
      </c>
      <c r="L237" s="16">
        <f t="shared" si="52"/>
        <v>3785.1849510000002</v>
      </c>
      <c r="M237" s="16">
        <f t="shared" ref="M237:M239" si="53">(K237-L237)/L237*100</f>
        <v>-17.857961651818911</v>
      </c>
      <c r="N237" s="208">
        <f>D237/D406*100</f>
        <v>36.658943360853918</v>
      </c>
    </row>
    <row r="238" spans="1:14" ht="15" thickTop="1" thickBot="1">
      <c r="A238" s="257" t="s">
        <v>32</v>
      </c>
      <c r="B238" s="193" t="s">
        <v>19</v>
      </c>
      <c r="C238" s="19">
        <v>164.805363</v>
      </c>
      <c r="D238" s="19">
        <v>1593.104621</v>
      </c>
      <c r="E238" s="19">
        <v>1572.5247159999999</v>
      </c>
      <c r="F238" s="12">
        <f>(D238-E238)/E238*100</f>
        <v>1.3087174268617381</v>
      </c>
      <c r="G238" s="20">
        <v>12864</v>
      </c>
      <c r="H238" s="20">
        <v>1250572.3234000001</v>
      </c>
      <c r="I238" s="20">
        <v>1008</v>
      </c>
      <c r="J238" s="19">
        <v>144.14224300000001</v>
      </c>
      <c r="K238" s="20">
        <v>730.99224300000003</v>
      </c>
      <c r="L238" s="20">
        <v>930.34048499999994</v>
      </c>
      <c r="M238" s="31">
        <f t="shared" si="53"/>
        <v>-21.427449972791404</v>
      </c>
      <c r="N238" s="207">
        <f>D238/D394*100</f>
        <v>13.084316522068193</v>
      </c>
    </row>
    <row r="239" spans="1:14" ht="14.25" thickBot="1">
      <c r="A239" s="257"/>
      <c r="B239" s="193" t="s">
        <v>20</v>
      </c>
      <c r="C239" s="20">
        <v>53.532874999999997</v>
      </c>
      <c r="D239" s="20">
        <v>557.08519100000001</v>
      </c>
      <c r="E239" s="20">
        <v>381.765807</v>
      </c>
      <c r="F239" s="12">
        <f>(D239-E239)/E239*100</f>
        <v>45.923280918660168</v>
      </c>
      <c r="G239" s="20">
        <v>6702</v>
      </c>
      <c r="H239" s="20">
        <v>76687.8</v>
      </c>
      <c r="I239" s="20">
        <v>465</v>
      </c>
      <c r="J239" s="20">
        <v>53.8869439999999</v>
      </c>
      <c r="K239" s="20">
        <v>263.356944</v>
      </c>
      <c r="L239" s="20">
        <v>268.99038000000002</v>
      </c>
      <c r="M239" s="31">
        <f t="shared" si="53"/>
        <v>-2.0942890225293622</v>
      </c>
      <c r="N239" s="207">
        <f>D239/D395*100</f>
        <v>13.156663738375052</v>
      </c>
    </row>
    <row r="240" spans="1:14" ht="14.25" thickBot="1">
      <c r="A240" s="257"/>
      <c r="B240" s="193" t="s">
        <v>21</v>
      </c>
      <c r="C240" s="20"/>
      <c r="D240" s="20">
        <v>9.4890279999999994</v>
      </c>
      <c r="E240" s="20">
        <v>8.8227759999999993</v>
      </c>
      <c r="F240" s="12">
        <f>(D240-E240)/E240*100</f>
        <v>7.5515007974814292</v>
      </c>
      <c r="G240" s="20">
        <v>11</v>
      </c>
      <c r="H240" s="20">
        <v>16031.1682</v>
      </c>
      <c r="I240" s="20">
        <v>1</v>
      </c>
      <c r="J240" s="20"/>
      <c r="K240" s="20">
        <v>0.13</v>
      </c>
      <c r="L240" s="20">
        <v>1.1074999999999999</v>
      </c>
      <c r="M240" s="31"/>
      <c r="N240" s="207">
        <f>D240/D396*100</f>
        <v>3.2188920132828551</v>
      </c>
    </row>
    <row r="241" spans="1:14" ht="14.25" thickBot="1">
      <c r="A241" s="257"/>
      <c r="B241" s="193" t="s">
        <v>22</v>
      </c>
      <c r="C241" s="21">
        <v>7.9909829999999999</v>
      </c>
      <c r="D241" s="21">
        <v>68.076892000000001</v>
      </c>
      <c r="E241" s="20">
        <v>21.600026</v>
      </c>
      <c r="F241" s="12">
        <f>(D241-E241)/E241*100</f>
        <v>215.17041692449817</v>
      </c>
      <c r="G241" s="20">
        <v>8013</v>
      </c>
      <c r="H241" s="20">
        <v>119364.50350000001</v>
      </c>
      <c r="I241" s="20">
        <v>6</v>
      </c>
      <c r="J241" s="21">
        <v>-3.9499999999996803E-3</v>
      </c>
      <c r="K241" s="20">
        <v>6.63605</v>
      </c>
      <c r="L241" s="20">
        <v>18.588429000000001</v>
      </c>
      <c r="M241" s="31"/>
      <c r="N241" s="207">
        <f>D241/D397*100</f>
        <v>23.380932268422463</v>
      </c>
    </row>
    <row r="242" spans="1:14" ht="14.25" thickBot="1">
      <c r="A242" s="257"/>
      <c r="B242" s="193" t="s">
        <v>23</v>
      </c>
      <c r="C242" s="20"/>
      <c r="D242" s="20"/>
      <c r="E242" s="20"/>
      <c r="F242" s="12"/>
      <c r="G242" s="20"/>
      <c r="H242" s="20"/>
      <c r="I242" s="20"/>
      <c r="J242" s="20"/>
      <c r="K242" s="20"/>
      <c r="L242" s="20"/>
      <c r="M242" s="31"/>
      <c r="N242" s="207"/>
    </row>
    <row r="243" spans="1:14" ht="14.25" thickBot="1">
      <c r="A243" s="257"/>
      <c r="B243" s="193" t="s">
        <v>24</v>
      </c>
      <c r="C243" s="20">
        <v>4.2738129999999996</v>
      </c>
      <c r="D243" s="20">
        <v>62.815494999999999</v>
      </c>
      <c r="E243" s="20">
        <v>16.571719000000002</v>
      </c>
      <c r="F243" s="12">
        <f>(D243-E243)/E243*100</f>
        <v>279.05237833202455</v>
      </c>
      <c r="G243" s="20">
        <v>7112</v>
      </c>
      <c r="H243" s="20">
        <v>29235.25</v>
      </c>
      <c r="I243" s="20">
        <v>7</v>
      </c>
      <c r="J243" s="20">
        <v>-2.1999999999999802E-3</v>
      </c>
      <c r="K243" s="20">
        <v>0.43780000000000002</v>
      </c>
      <c r="L243" s="20">
        <v>0.2747</v>
      </c>
      <c r="M243" s="31">
        <f>(K243-L243)/L243*100</f>
        <v>59.373862395340382</v>
      </c>
      <c r="N243" s="207">
        <f>D243/D399*100</f>
        <v>5.9294740519141635</v>
      </c>
    </row>
    <row r="244" spans="1:14" ht="14.25" thickBot="1">
      <c r="A244" s="257"/>
      <c r="B244" s="193" t="s">
        <v>25</v>
      </c>
      <c r="C244" s="39"/>
      <c r="D244" s="39">
        <v>29.023</v>
      </c>
      <c r="E244" s="22">
        <v>27.773199999999999</v>
      </c>
      <c r="F244" s="12"/>
      <c r="G244" s="22">
        <v>2</v>
      </c>
      <c r="H244" s="22">
        <v>1257.24</v>
      </c>
      <c r="I244" s="22">
        <v>4</v>
      </c>
      <c r="J244" s="39">
        <v>0.7</v>
      </c>
      <c r="K244" s="22">
        <v>2.8</v>
      </c>
      <c r="L244" s="22">
        <v>11.251200000000001</v>
      </c>
      <c r="M244" s="31"/>
      <c r="N244" s="207">
        <f>D244/D400*100</f>
        <v>0.54311736895465179</v>
      </c>
    </row>
    <row r="245" spans="1:14" ht="14.25" thickBot="1">
      <c r="A245" s="257"/>
      <c r="B245" s="193" t="s">
        <v>26</v>
      </c>
      <c r="C245" s="20">
        <v>14.53</v>
      </c>
      <c r="D245" s="20">
        <v>346.87</v>
      </c>
      <c r="E245" s="20">
        <v>409.3</v>
      </c>
      <c r="F245" s="12">
        <f>(D245-E245)/E245*100</f>
        <v>-15.252870754947473</v>
      </c>
      <c r="G245" s="20">
        <v>64346</v>
      </c>
      <c r="H245" s="20">
        <v>1550217.28</v>
      </c>
      <c r="I245" s="20">
        <v>1355</v>
      </c>
      <c r="J245" s="20">
        <v>2.0519620000000298</v>
      </c>
      <c r="K245" s="20">
        <v>175.341962</v>
      </c>
      <c r="L245" s="20">
        <v>93.169601999999998</v>
      </c>
      <c r="M245" s="31">
        <f>(K245-L245)/L245*100</f>
        <v>88.1965343159886</v>
      </c>
      <c r="N245" s="207">
        <f>D245/D401*100</f>
        <v>19.087147547122179</v>
      </c>
    </row>
    <row r="246" spans="1:14" ht="14.25" thickBot="1">
      <c r="A246" s="257"/>
      <c r="B246" s="193" t="s">
        <v>27</v>
      </c>
      <c r="C246" s="20"/>
      <c r="D246" s="20">
        <v>6.8144489999999998</v>
      </c>
      <c r="E246" s="20">
        <v>2.1497839999999999</v>
      </c>
      <c r="F246" s="12"/>
      <c r="G246" s="20">
        <v>3</v>
      </c>
      <c r="H246" s="40">
        <v>759.59040000000005</v>
      </c>
      <c r="I246" s="20"/>
      <c r="J246" s="20"/>
      <c r="K246" s="20"/>
      <c r="L246" s="20"/>
      <c r="M246" s="31"/>
      <c r="N246" s="207"/>
    </row>
    <row r="247" spans="1:14" ht="14.25" thickBot="1">
      <c r="A247" s="257"/>
      <c r="B247" s="14" t="s">
        <v>28</v>
      </c>
      <c r="C247" s="40"/>
      <c r="D247" s="40"/>
      <c r="E247" s="40"/>
      <c r="F247" s="12"/>
      <c r="G247" s="40"/>
      <c r="H247" s="40"/>
      <c r="I247" s="40"/>
      <c r="J247" s="40"/>
      <c r="K247" s="40"/>
      <c r="L247" s="40"/>
      <c r="M247" s="31"/>
      <c r="N247" s="207"/>
    </row>
    <row r="248" spans="1:14" ht="14.25" thickBot="1">
      <c r="A248" s="257"/>
      <c r="B248" s="14" t="s">
        <v>29</v>
      </c>
      <c r="C248" s="40"/>
      <c r="D248" s="40">
        <v>6.8144489999999998</v>
      </c>
      <c r="E248" s="40">
        <v>2.1497839999999999</v>
      </c>
      <c r="F248" s="12"/>
      <c r="G248" s="40">
        <v>3</v>
      </c>
      <c r="H248" s="40">
        <v>759.59040000000005</v>
      </c>
      <c r="I248" s="40"/>
      <c r="J248" s="40"/>
      <c r="K248" s="40"/>
      <c r="L248" s="40"/>
      <c r="M248" s="31"/>
      <c r="N248" s="207"/>
    </row>
    <row r="249" spans="1:14" ht="14.25" thickBot="1">
      <c r="A249" s="257"/>
      <c r="B249" s="14" t="s">
        <v>30</v>
      </c>
      <c r="C249" s="31"/>
      <c r="D249" s="31"/>
      <c r="E249" s="31"/>
      <c r="F249" s="12"/>
      <c r="G249" s="31"/>
      <c r="H249" s="31"/>
      <c r="I249" s="31"/>
      <c r="J249" s="31"/>
      <c r="K249" s="31"/>
      <c r="L249" s="31"/>
      <c r="M249" s="31"/>
      <c r="N249" s="207"/>
    </row>
    <row r="250" spans="1:14" ht="14.25" thickBot="1">
      <c r="A250" s="258"/>
      <c r="B250" s="15" t="s">
        <v>31</v>
      </c>
      <c r="C250" s="16">
        <f t="shared" ref="C250:L250" si="54">C238+C240+C241+C242+C243+C244+C245+C246</f>
        <v>191.60015899999999</v>
      </c>
      <c r="D250" s="16">
        <f t="shared" si="54"/>
        <v>2116.1934849999998</v>
      </c>
      <c r="E250" s="16">
        <f t="shared" si="54"/>
        <v>2058.7422210000004</v>
      </c>
      <c r="F250" s="17">
        <f>(D250-E250)/E250*100</f>
        <v>2.7906001739301458</v>
      </c>
      <c r="G250" s="16">
        <f t="shared" si="54"/>
        <v>92351</v>
      </c>
      <c r="H250" s="16">
        <f t="shared" si="54"/>
        <v>2967437.3555000005</v>
      </c>
      <c r="I250" s="16">
        <f t="shared" si="54"/>
        <v>2381</v>
      </c>
      <c r="J250" s="16">
        <f t="shared" si="54"/>
        <v>146.88805500000004</v>
      </c>
      <c r="K250" s="16">
        <f t="shared" si="54"/>
        <v>916.33805499999994</v>
      </c>
      <c r="L250" s="16">
        <f t="shared" si="54"/>
        <v>1054.731916</v>
      </c>
      <c r="M250" s="16">
        <f t="shared" ref="M250:M252" si="55">(K250-L250)/L250*100</f>
        <v>-13.121235728302358</v>
      </c>
      <c r="N250" s="208">
        <f>D250/D406*100</f>
        <v>10.035358763625821</v>
      </c>
    </row>
    <row r="251" spans="1:14" ht="15" thickTop="1" thickBot="1">
      <c r="A251" s="257" t="s">
        <v>97</v>
      </c>
      <c r="B251" s="193" t="s">
        <v>19</v>
      </c>
      <c r="C251" s="105">
        <v>325.52471800000012</v>
      </c>
      <c r="D251" s="105">
        <v>2792.411106</v>
      </c>
      <c r="E251" s="72">
        <v>2367.1240180000004</v>
      </c>
      <c r="F251" s="12">
        <f>(D251-E251)/E251*100</f>
        <v>17.966405003119675</v>
      </c>
      <c r="G251" s="72">
        <v>22240</v>
      </c>
      <c r="H251" s="72">
        <v>3891162.2140800054</v>
      </c>
      <c r="I251" s="72">
        <v>1201</v>
      </c>
      <c r="J251" s="72">
        <v>141</v>
      </c>
      <c r="K251" s="72">
        <v>1411</v>
      </c>
      <c r="L251" s="72">
        <v>1004.5655369999999</v>
      </c>
      <c r="M251" s="31">
        <f t="shared" si="55"/>
        <v>40.458730469070439</v>
      </c>
      <c r="N251" s="207">
        <f>D251/D394*100</f>
        <v>22.934332302487569</v>
      </c>
    </row>
    <row r="252" spans="1:14" ht="14.25" thickBot="1">
      <c r="A252" s="257"/>
      <c r="B252" s="193" t="s">
        <v>20</v>
      </c>
      <c r="C252" s="105">
        <v>109.25979499999994</v>
      </c>
      <c r="D252" s="105">
        <v>946.07280399999991</v>
      </c>
      <c r="E252" s="72">
        <v>601.27943600000003</v>
      </c>
      <c r="F252" s="12">
        <f>(D252-E252)/E252*100</f>
        <v>57.343282899167683</v>
      </c>
      <c r="G252" s="72">
        <v>11250</v>
      </c>
      <c r="H252" s="72">
        <v>225000</v>
      </c>
      <c r="I252" s="72">
        <v>926</v>
      </c>
      <c r="J252" s="72">
        <v>51</v>
      </c>
      <c r="K252" s="72">
        <v>456</v>
      </c>
      <c r="L252" s="72">
        <v>265.08035999999998</v>
      </c>
      <c r="M252" s="31">
        <f t="shared" si="55"/>
        <v>72.023306441865415</v>
      </c>
      <c r="N252" s="207">
        <f>D252/D395*100</f>
        <v>22.3433721724073</v>
      </c>
    </row>
    <row r="253" spans="1:14" ht="14.25" thickBot="1">
      <c r="A253" s="257"/>
      <c r="B253" s="193" t="s">
        <v>21</v>
      </c>
      <c r="C253" s="105">
        <v>2.7399569999999969</v>
      </c>
      <c r="D253" s="105">
        <v>38.137910000000005</v>
      </c>
      <c r="E253" s="72">
        <v>25.581052999999997</v>
      </c>
      <c r="F253" s="12">
        <f>(D253-E253)/E253*100</f>
        <v>49.086552457398881</v>
      </c>
      <c r="G253" s="72">
        <v>653</v>
      </c>
      <c r="H253" s="72">
        <v>64167.36581800002</v>
      </c>
      <c r="I253" s="72">
        <v>19</v>
      </c>
      <c r="J253" s="72">
        <v>1</v>
      </c>
      <c r="K253" s="72">
        <v>9</v>
      </c>
      <c r="L253" s="72">
        <v>18</v>
      </c>
      <c r="M253" s="31"/>
      <c r="N253" s="207">
        <f>D253/D396*100</f>
        <v>12.937238029258671</v>
      </c>
    </row>
    <row r="254" spans="1:14" ht="14.25" thickBot="1">
      <c r="A254" s="257"/>
      <c r="B254" s="193" t="s">
        <v>22</v>
      </c>
      <c r="C254" s="105">
        <v>7.421040000000005</v>
      </c>
      <c r="D254" s="105">
        <v>35.079525000000004</v>
      </c>
      <c r="E254" s="72">
        <v>6.4222249999999992</v>
      </c>
      <c r="F254" s="12">
        <f>(D254-E254)/E254*100</f>
        <v>446.22074125400479</v>
      </c>
      <c r="G254" s="72">
        <v>903</v>
      </c>
      <c r="H254" s="72">
        <v>105275.15</v>
      </c>
      <c r="I254" s="72">
        <v>151</v>
      </c>
      <c r="J254" s="72">
        <v>3</v>
      </c>
      <c r="K254" s="72">
        <v>22</v>
      </c>
      <c r="L254" s="72">
        <v>18</v>
      </c>
      <c r="M254" s="31">
        <f>(K254-L254)/L254*100</f>
        <v>22.222222222222221</v>
      </c>
      <c r="N254" s="207">
        <f>D254/D397*100</f>
        <v>12.04802355009733</v>
      </c>
    </row>
    <row r="255" spans="1:14" ht="14.25" thickBot="1">
      <c r="A255" s="257"/>
      <c r="B255" s="193" t="s">
        <v>23</v>
      </c>
      <c r="C255" s="105">
        <v>0</v>
      </c>
      <c r="D255" s="105">
        <v>0</v>
      </c>
      <c r="E255" s="72">
        <v>0.53301799999999999</v>
      </c>
      <c r="F255" s="12"/>
      <c r="G255" s="72">
        <v>1</v>
      </c>
      <c r="H255" s="72">
        <v>3130.4349000000002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207"/>
    </row>
    <row r="256" spans="1:14" ht="14.25" thickBot="1">
      <c r="A256" s="257"/>
      <c r="B256" s="193" t="s">
        <v>24</v>
      </c>
      <c r="C256" s="105">
        <v>4.7757429999999914</v>
      </c>
      <c r="D256" s="105">
        <v>67.961670999999996</v>
      </c>
      <c r="E256" s="72">
        <v>63.151206000000009</v>
      </c>
      <c r="F256" s="12">
        <f>(D256-E256)/E256*100</f>
        <v>7.6173763015705287</v>
      </c>
      <c r="G256" s="72">
        <v>81</v>
      </c>
      <c r="H256" s="72">
        <v>87349.243719000006</v>
      </c>
      <c r="I256" s="72">
        <v>22</v>
      </c>
      <c r="J256" s="72">
        <v>1</v>
      </c>
      <c r="K256" s="72">
        <v>18</v>
      </c>
      <c r="L256" s="72">
        <v>15</v>
      </c>
      <c r="M256" s="31">
        <f>(K256-L256)/L256*100</f>
        <v>20</v>
      </c>
      <c r="N256" s="207">
        <f>D256/D399*100</f>
        <v>6.415247777944395</v>
      </c>
    </row>
    <row r="257" spans="1:14" ht="14.25" thickBot="1">
      <c r="A257" s="257"/>
      <c r="B257" s="193" t="s">
        <v>25</v>
      </c>
      <c r="C257" s="105">
        <v>0</v>
      </c>
      <c r="D257" s="105">
        <v>0</v>
      </c>
      <c r="E257" s="74">
        <v>0</v>
      </c>
      <c r="F257" s="12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207"/>
    </row>
    <row r="258" spans="1:14" ht="14.25" thickBot="1">
      <c r="A258" s="257"/>
      <c r="B258" s="193" t="s">
        <v>26</v>
      </c>
      <c r="C258" s="105">
        <v>40.486931999999911</v>
      </c>
      <c r="D258" s="105">
        <v>358.46170400000017</v>
      </c>
      <c r="E258" s="72">
        <v>375.33549099999959</v>
      </c>
      <c r="F258" s="12">
        <f>(D258-E258)/E258*100</f>
        <v>-4.4956545289769689</v>
      </c>
      <c r="G258" s="72">
        <v>9961</v>
      </c>
      <c r="H258" s="72">
        <v>6877018.9800000321</v>
      </c>
      <c r="I258" s="72">
        <v>93</v>
      </c>
      <c r="J258" s="72">
        <v>4</v>
      </c>
      <c r="K258" s="72">
        <v>19.5</v>
      </c>
      <c r="L258" s="72">
        <v>68</v>
      </c>
      <c r="M258" s="31">
        <f>(K258-L258)/L258*100</f>
        <v>-71.32352941176471</v>
      </c>
      <c r="N258" s="207">
        <f>D258/D401*100</f>
        <v>19.725001972614638</v>
      </c>
    </row>
    <row r="259" spans="1:14" ht="14.25" thickBot="1">
      <c r="A259" s="257"/>
      <c r="B259" s="193" t="s">
        <v>27</v>
      </c>
      <c r="C259" s="105">
        <v>0</v>
      </c>
      <c r="D259" s="105">
        <v>0</v>
      </c>
      <c r="E259" s="72">
        <v>0</v>
      </c>
      <c r="F259" s="12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207"/>
    </row>
    <row r="260" spans="1:14" ht="14.25" thickBot="1">
      <c r="A260" s="257"/>
      <c r="B260" s="14" t="s">
        <v>28</v>
      </c>
      <c r="C260" s="105">
        <v>0</v>
      </c>
      <c r="D260" s="105">
        <v>0</v>
      </c>
      <c r="E260" s="72">
        <v>0</v>
      </c>
      <c r="F260" s="12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207"/>
    </row>
    <row r="261" spans="1:14" ht="14.25" thickBot="1">
      <c r="A261" s="257"/>
      <c r="B261" s="14" t="s">
        <v>29</v>
      </c>
      <c r="C261" s="105">
        <v>0</v>
      </c>
      <c r="D261" s="105">
        <v>0</v>
      </c>
      <c r="E261" s="72">
        <v>0</v>
      </c>
      <c r="F261" s="12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207"/>
    </row>
    <row r="262" spans="1:14" ht="14.25" thickBot="1">
      <c r="A262" s="257"/>
      <c r="B262" s="14" t="s">
        <v>30</v>
      </c>
      <c r="C262" s="105">
        <v>0</v>
      </c>
      <c r="D262" s="105">
        <v>0</v>
      </c>
      <c r="E262" s="72">
        <v>0</v>
      </c>
      <c r="F262" s="12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207"/>
    </row>
    <row r="263" spans="1:14" ht="14.25" thickBot="1">
      <c r="A263" s="258"/>
      <c r="B263" s="15" t="s">
        <v>31</v>
      </c>
      <c r="C263" s="16">
        <f t="shared" ref="C263:L263" si="56">C251+C253+C254+C255+C256+C257+C258+C259</f>
        <v>380.94839000000002</v>
      </c>
      <c r="D263" s="16">
        <f t="shared" si="56"/>
        <v>3292.0519160000003</v>
      </c>
      <c r="E263" s="16">
        <f t="shared" si="56"/>
        <v>2838.147011</v>
      </c>
      <c r="F263" s="17">
        <f>(D263-E263)/E263*100</f>
        <v>15.993001886116897</v>
      </c>
      <c r="G263" s="16">
        <f t="shared" si="56"/>
        <v>33839</v>
      </c>
      <c r="H263" s="16">
        <f t="shared" si="56"/>
        <v>11028103.388517037</v>
      </c>
      <c r="I263" s="16">
        <f t="shared" si="56"/>
        <v>1486</v>
      </c>
      <c r="J263" s="16">
        <f t="shared" si="56"/>
        <v>150</v>
      </c>
      <c r="K263" s="16">
        <f t="shared" si="56"/>
        <v>1479.5</v>
      </c>
      <c r="L263" s="16">
        <f t="shared" si="56"/>
        <v>1123.5655369999999</v>
      </c>
      <c r="M263" s="16">
        <f t="shared" ref="M263:M265" si="57">(K263-L263)/L263*100</f>
        <v>31.679012151829649</v>
      </c>
      <c r="N263" s="208">
        <f>D263/D406*100</f>
        <v>15.611484620718311</v>
      </c>
    </row>
    <row r="264" spans="1:14" ht="14.25" thickTop="1">
      <c r="A264" s="254" t="s">
        <v>98</v>
      </c>
      <c r="B264" s="18" t="s">
        <v>19</v>
      </c>
      <c r="C264" s="113">
        <v>64.983372000000003</v>
      </c>
      <c r="D264" s="113">
        <v>696.32012499999996</v>
      </c>
      <c r="E264" s="113">
        <v>632.16</v>
      </c>
      <c r="F264" s="201">
        <f>(D264-E264)/E264*100</f>
        <v>10.149349057200709</v>
      </c>
      <c r="G264" s="114">
        <v>3499</v>
      </c>
      <c r="H264" s="114">
        <v>335268.63039800001</v>
      </c>
      <c r="I264" s="114">
        <v>191</v>
      </c>
      <c r="J264" s="114">
        <v>16.895212000000001</v>
      </c>
      <c r="K264" s="114">
        <v>255.96082100000001</v>
      </c>
      <c r="L264" s="114">
        <v>581.29</v>
      </c>
      <c r="M264" s="109">
        <f t="shared" si="57"/>
        <v>-55.966759964905634</v>
      </c>
      <c r="N264" s="209">
        <f t="shared" ref="N264:N272" si="58">D264/D394*100</f>
        <v>5.7189419929415228</v>
      </c>
    </row>
    <row r="265" spans="1:14">
      <c r="A265" s="255"/>
      <c r="B265" s="193" t="s">
        <v>20</v>
      </c>
      <c r="C265" s="114">
        <v>21.121614000000001</v>
      </c>
      <c r="D265" s="114">
        <v>211.319739</v>
      </c>
      <c r="E265" s="114">
        <v>135.79</v>
      </c>
      <c r="F265" s="12">
        <f>(D265-E265)/E265*100</f>
        <v>55.622460416820097</v>
      </c>
      <c r="G265" s="114">
        <v>1846</v>
      </c>
      <c r="H265" s="114">
        <v>36840</v>
      </c>
      <c r="I265" s="114">
        <v>90</v>
      </c>
      <c r="J265" s="114">
        <v>2.8566750000000001</v>
      </c>
      <c r="K265" s="114">
        <v>63.106969999999997</v>
      </c>
      <c r="L265" s="114">
        <v>207.31</v>
      </c>
      <c r="M265" s="31">
        <f t="shared" si="57"/>
        <v>-69.559128840866336</v>
      </c>
      <c r="N265" s="207">
        <f t="shared" si="58"/>
        <v>4.9907317448404047</v>
      </c>
    </row>
    <row r="266" spans="1:14">
      <c r="A266" s="255"/>
      <c r="B266" s="193" t="s">
        <v>21</v>
      </c>
      <c r="C266" s="114">
        <v>6.0935100000000002</v>
      </c>
      <c r="D266" s="114">
        <v>8.5438659999999995</v>
      </c>
      <c r="E266" s="114">
        <v>4.68</v>
      </c>
      <c r="F266" s="12">
        <f>(D266-E266)/E266*100</f>
        <v>82.561239316239323</v>
      </c>
      <c r="G266" s="114">
        <v>19</v>
      </c>
      <c r="H266" s="114">
        <v>11815.158160000001</v>
      </c>
      <c r="I266" s="114">
        <v>0</v>
      </c>
      <c r="J266" s="114">
        <v>0.46550000000000002</v>
      </c>
      <c r="K266" s="114">
        <v>0.46550000000000002</v>
      </c>
      <c r="L266" s="114">
        <v>0</v>
      </c>
      <c r="M266" s="31"/>
      <c r="N266" s="207">
        <f t="shared" si="58"/>
        <v>2.8982717755663625</v>
      </c>
    </row>
    <row r="267" spans="1:14">
      <c r="A267" s="255"/>
      <c r="B267" s="193" t="s">
        <v>22</v>
      </c>
      <c r="C267" s="114">
        <v>3.7735999999999999E-2</v>
      </c>
      <c r="D267" s="114">
        <v>0.83019200000000004</v>
      </c>
      <c r="E267" s="114">
        <v>1.8800000000000001E-2</v>
      </c>
      <c r="F267" s="12">
        <f>(D267-E267)/E267*100</f>
        <v>4315.9148936170213</v>
      </c>
      <c r="G267" s="114">
        <v>41</v>
      </c>
      <c r="H267" s="114">
        <v>21375.5</v>
      </c>
      <c r="I267" s="114">
        <v>0</v>
      </c>
      <c r="J267" s="114">
        <v>0</v>
      </c>
      <c r="K267" s="114">
        <v>0</v>
      </c>
      <c r="L267" s="114">
        <v>0</v>
      </c>
      <c r="M267" s="31"/>
      <c r="N267" s="207">
        <f t="shared" si="58"/>
        <v>0.28512851206230422</v>
      </c>
    </row>
    <row r="268" spans="1:14">
      <c r="A268" s="255"/>
      <c r="B268" s="193" t="s">
        <v>23</v>
      </c>
      <c r="C268" s="114">
        <v>0</v>
      </c>
      <c r="D268" s="114">
        <v>3.3019E-2</v>
      </c>
      <c r="E268" s="114">
        <v>0</v>
      </c>
      <c r="F268" s="12"/>
      <c r="G268" s="114">
        <v>7</v>
      </c>
      <c r="H268" s="114">
        <v>3.5</v>
      </c>
      <c r="I268" s="114">
        <v>0</v>
      </c>
      <c r="J268" s="114">
        <v>0</v>
      </c>
      <c r="K268" s="114">
        <v>0</v>
      </c>
      <c r="L268" s="114">
        <v>0</v>
      </c>
      <c r="M268" s="31"/>
      <c r="N268" s="207">
        <f t="shared" si="58"/>
        <v>5.4924652389362096E-2</v>
      </c>
    </row>
    <row r="269" spans="1:14">
      <c r="A269" s="255"/>
      <c r="B269" s="193" t="s">
        <v>24</v>
      </c>
      <c r="C269" s="114">
        <v>3.7924549999999999</v>
      </c>
      <c r="D269" s="114">
        <v>79.595196999999999</v>
      </c>
      <c r="E269" s="114">
        <v>137.51</v>
      </c>
      <c r="F269" s="12">
        <f>(D269-E269)/E269*100</f>
        <v>-42.116793687731793</v>
      </c>
      <c r="G269" s="114">
        <v>59</v>
      </c>
      <c r="H269" s="114">
        <v>134627.70000000001</v>
      </c>
      <c r="I269" s="114">
        <v>52</v>
      </c>
      <c r="J269" s="114">
        <v>30.533684999999998</v>
      </c>
      <c r="K269" s="114">
        <v>73.680355000000006</v>
      </c>
      <c r="L269" s="114">
        <v>212.08</v>
      </c>
      <c r="M269" s="31">
        <f>(K269-L269)/L269*100</f>
        <v>-65.258225669558669</v>
      </c>
      <c r="N269" s="207">
        <f t="shared" si="58"/>
        <v>7.5133954650599524</v>
      </c>
    </row>
    <row r="270" spans="1:14">
      <c r="A270" s="255"/>
      <c r="B270" s="193" t="s">
        <v>25</v>
      </c>
      <c r="C270" s="116">
        <v>0</v>
      </c>
      <c r="D270" s="116">
        <v>1822.9935800000001</v>
      </c>
      <c r="E270" s="116">
        <v>1266.94</v>
      </c>
      <c r="F270" s="12">
        <f>(D270-E270)/E270*100</f>
        <v>43.889495950873759</v>
      </c>
      <c r="G270" s="116">
        <v>322</v>
      </c>
      <c r="H270" s="116">
        <v>144301.74123000001</v>
      </c>
      <c r="I270" s="116">
        <v>25</v>
      </c>
      <c r="J270" s="116">
        <v>0</v>
      </c>
      <c r="K270" s="114">
        <v>261.92787499999997</v>
      </c>
      <c r="L270" s="114">
        <v>258.82</v>
      </c>
      <c r="M270" s="31">
        <f>(K270-L270)/L270*100</f>
        <v>1.200786260721729</v>
      </c>
      <c r="N270" s="207">
        <f t="shared" si="58"/>
        <v>34.114305095642131</v>
      </c>
    </row>
    <row r="271" spans="1:14">
      <c r="A271" s="255"/>
      <c r="B271" s="193" t="s">
        <v>26</v>
      </c>
      <c r="C271" s="114">
        <v>7.4962400000000002</v>
      </c>
      <c r="D271" s="114">
        <v>77.012423999999996</v>
      </c>
      <c r="E271" s="114">
        <v>69.680000000000007</v>
      </c>
      <c r="F271" s="12">
        <f>(D271-E271)/E271*100</f>
        <v>10.522996555683106</v>
      </c>
      <c r="G271" s="114">
        <v>935</v>
      </c>
      <c r="H271" s="114">
        <v>101224.24</v>
      </c>
      <c r="I271" s="114">
        <v>21</v>
      </c>
      <c r="J271" s="114">
        <v>1.1910670000000001</v>
      </c>
      <c r="K271" s="114">
        <v>11.883158</v>
      </c>
      <c r="L271" s="114">
        <v>70.8</v>
      </c>
      <c r="M271" s="31">
        <f>(K271-L271)/L271*100</f>
        <v>-83.215878531073443</v>
      </c>
      <c r="N271" s="207">
        <f t="shared" si="58"/>
        <v>4.2377475707023757</v>
      </c>
    </row>
    <row r="272" spans="1:14">
      <c r="A272" s="255"/>
      <c r="B272" s="193" t="s">
        <v>27</v>
      </c>
      <c r="C272" s="114">
        <v>0</v>
      </c>
      <c r="D272" s="114">
        <v>1.2827789999999999</v>
      </c>
      <c r="E272" s="114">
        <v>3.13</v>
      </c>
      <c r="F272" s="12"/>
      <c r="G272" s="114">
        <v>1</v>
      </c>
      <c r="H272" s="114">
        <v>28.73</v>
      </c>
      <c r="I272" s="114">
        <v>0</v>
      </c>
      <c r="J272" s="114">
        <v>0</v>
      </c>
      <c r="K272" s="114">
        <v>0</v>
      </c>
      <c r="L272" s="114">
        <v>0</v>
      </c>
      <c r="M272" s="31"/>
      <c r="N272" s="207">
        <f t="shared" si="58"/>
        <v>2.8402040879902901</v>
      </c>
    </row>
    <row r="273" spans="1:14">
      <c r="A273" s="255"/>
      <c r="B273" s="14" t="s">
        <v>28</v>
      </c>
      <c r="C273" s="115">
        <v>0</v>
      </c>
      <c r="D273" s="115">
        <v>0</v>
      </c>
      <c r="E273" s="115">
        <v>0</v>
      </c>
      <c r="F273" s="12"/>
      <c r="G273" s="115"/>
      <c r="H273" s="115">
        <v>0</v>
      </c>
      <c r="I273" s="115"/>
      <c r="J273" s="115">
        <v>0</v>
      </c>
      <c r="K273" s="115">
        <v>0</v>
      </c>
      <c r="L273" s="115">
        <v>0</v>
      </c>
      <c r="M273" s="31"/>
      <c r="N273" s="207"/>
    </row>
    <row r="274" spans="1:14">
      <c r="A274" s="255"/>
      <c r="B274" s="14" t="s">
        <v>29</v>
      </c>
      <c r="C274" s="115">
        <v>0</v>
      </c>
      <c r="D274" s="115">
        <v>0</v>
      </c>
      <c r="E274" s="115">
        <v>0</v>
      </c>
      <c r="F274" s="12"/>
      <c r="G274" s="115"/>
      <c r="H274" s="115">
        <v>0</v>
      </c>
      <c r="I274" s="115"/>
      <c r="J274" s="115">
        <v>0</v>
      </c>
      <c r="K274" s="115">
        <v>0</v>
      </c>
      <c r="L274" s="115">
        <v>0</v>
      </c>
      <c r="M274" s="31"/>
      <c r="N274" s="207"/>
    </row>
    <row r="275" spans="1:14">
      <c r="A275" s="255"/>
      <c r="B275" s="14" t="s">
        <v>30</v>
      </c>
      <c r="C275" s="115">
        <v>0</v>
      </c>
      <c r="D275" s="115">
        <v>1.2827789999999999</v>
      </c>
      <c r="E275" s="115">
        <v>3.13</v>
      </c>
      <c r="F275" s="12"/>
      <c r="G275" s="115">
        <v>1</v>
      </c>
      <c r="H275" s="115">
        <v>28.73</v>
      </c>
      <c r="I275" s="115">
        <v>0</v>
      </c>
      <c r="J275" s="115">
        <v>0</v>
      </c>
      <c r="K275" s="115">
        <v>0</v>
      </c>
      <c r="L275" s="115">
        <v>0</v>
      </c>
      <c r="M275" s="31"/>
      <c r="N275" s="207">
        <f>D275/D405*100</f>
        <v>3.4294044808998851</v>
      </c>
    </row>
    <row r="276" spans="1:14" ht="14.25" thickBot="1">
      <c r="A276" s="256"/>
      <c r="B276" s="15" t="s">
        <v>31</v>
      </c>
      <c r="C276" s="16">
        <f t="shared" ref="C276:L276" si="59">C264+C266+C267+C268+C269+C270+C271+C272</f>
        <v>82.403312999999997</v>
      </c>
      <c r="D276" s="16">
        <f t="shared" si="59"/>
        <v>2686.6111820000001</v>
      </c>
      <c r="E276" s="16">
        <f t="shared" si="59"/>
        <v>2114.1188000000002</v>
      </c>
      <c r="F276" s="17">
        <f>(D276-E276)/E276*100</f>
        <v>27.07948020707256</v>
      </c>
      <c r="G276" s="16">
        <f t="shared" si="59"/>
        <v>4883</v>
      </c>
      <c r="H276" s="16">
        <f t="shared" si="59"/>
        <v>748645.19978799997</v>
      </c>
      <c r="I276" s="16">
        <f t="shared" si="59"/>
        <v>289</v>
      </c>
      <c r="J276" s="16">
        <f t="shared" si="59"/>
        <v>49.085463999999995</v>
      </c>
      <c r="K276" s="16">
        <f t="shared" si="59"/>
        <v>603.91770899999995</v>
      </c>
      <c r="L276" s="16">
        <f t="shared" si="59"/>
        <v>1122.99</v>
      </c>
      <c r="M276" s="16">
        <f t="shared" ref="M276:M278" si="60">(K276-L276)/L276*100</f>
        <v>-46.222343119707219</v>
      </c>
      <c r="N276" s="208">
        <f>D276/D406*100</f>
        <v>12.740379015834097</v>
      </c>
    </row>
    <row r="277" spans="1:14" ht="15" thickTop="1" thickBot="1">
      <c r="A277" s="257" t="s">
        <v>35</v>
      </c>
      <c r="B277" s="193" t="s">
        <v>19</v>
      </c>
      <c r="C277" s="67">
        <v>12.475303</v>
      </c>
      <c r="D277" s="67">
        <v>135.25608199999999</v>
      </c>
      <c r="E277" s="67">
        <v>109.901869</v>
      </c>
      <c r="F277" s="12">
        <f>(D277-E277)/E277*100</f>
        <v>23.06986517217463</v>
      </c>
      <c r="G277" s="68">
        <v>1380</v>
      </c>
      <c r="H277" s="68">
        <v>115042.809355</v>
      </c>
      <c r="I277" s="68">
        <v>77</v>
      </c>
      <c r="J277" s="68">
        <v>27.894285</v>
      </c>
      <c r="K277" s="68">
        <v>41.403348000000001</v>
      </c>
      <c r="L277" s="68">
        <v>48.965947999999997</v>
      </c>
      <c r="M277" s="31">
        <f t="shared" si="60"/>
        <v>-15.444610609805812</v>
      </c>
      <c r="N277" s="207">
        <f>D277/D394*100</f>
        <v>1.1108707897111865</v>
      </c>
    </row>
    <row r="278" spans="1:14" ht="14.25" thickBot="1">
      <c r="A278" s="257"/>
      <c r="B278" s="193" t="s">
        <v>20</v>
      </c>
      <c r="C278" s="68">
        <v>5.2877419999999997</v>
      </c>
      <c r="D278" s="68">
        <v>57.572802000000003</v>
      </c>
      <c r="E278" s="68">
        <v>28.536816000000002</v>
      </c>
      <c r="F278" s="12">
        <f>(D278-E278)/E278*100</f>
        <v>101.74921406789039</v>
      </c>
      <c r="G278" s="68">
        <v>751</v>
      </c>
      <c r="H278" s="68">
        <v>14960</v>
      </c>
      <c r="I278" s="68">
        <v>36</v>
      </c>
      <c r="J278" s="68">
        <v>19.85051</v>
      </c>
      <c r="K278" s="68">
        <v>24.759910000000001</v>
      </c>
      <c r="L278" s="68">
        <v>3.4350000000000001</v>
      </c>
      <c r="M278" s="31">
        <f t="shared" si="60"/>
        <v>620.8125181950511</v>
      </c>
      <c r="N278" s="207">
        <f>D278/D395*100</f>
        <v>1.3596950854686185</v>
      </c>
    </row>
    <row r="279" spans="1:14" ht="14.25" thickBot="1">
      <c r="A279" s="257"/>
      <c r="B279" s="193" t="s">
        <v>21</v>
      </c>
      <c r="C279" s="68"/>
      <c r="D279" s="68"/>
      <c r="E279" s="68"/>
      <c r="F279" s="12"/>
      <c r="G279" s="68"/>
      <c r="H279" s="68"/>
      <c r="I279" s="68"/>
      <c r="J279" s="68"/>
      <c r="K279" s="68"/>
      <c r="L279" s="68"/>
      <c r="M279" s="31"/>
      <c r="N279" s="207"/>
    </row>
    <row r="280" spans="1:14" ht="14.25" thickBot="1">
      <c r="A280" s="257"/>
      <c r="B280" s="193" t="s">
        <v>22</v>
      </c>
      <c r="C280" s="68">
        <v>0.264158</v>
      </c>
      <c r="D280" s="68">
        <v>1.802055</v>
      </c>
      <c r="E280" s="68"/>
      <c r="F280" s="12"/>
      <c r="G280" s="68">
        <v>193</v>
      </c>
      <c r="H280" s="68">
        <v>13171.5</v>
      </c>
      <c r="I280" s="68"/>
      <c r="J280" s="68"/>
      <c r="K280" s="68"/>
      <c r="L280" s="68"/>
      <c r="M280" s="31"/>
      <c r="N280" s="207">
        <f>D280/D397*100</f>
        <v>0.61891377031389794</v>
      </c>
    </row>
    <row r="281" spans="1:14" ht="14.25" thickBot="1">
      <c r="A281" s="257"/>
      <c r="B281" s="193" t="s">
        <v>23</v>
      </c>
      <c r="C281" s="68"/>
      <c r="D281" s="68"/>
      <c r="E281" s="68"/>
      <c r="F281" s="12"/>
      <c r="G281" s="68"/>
      <c r="H281" s="68"/>
      <c r="I281" s="68"/>
      <c r="J281" s="68"/>
      <c r="K281" s="68"/>
      <c r="L281" s="68"/>
      <c r="M281" s="31"/>
      <c r="N281" s="207"/>
    </row>
    <row r="282" spans="1:14" ht="14.25" thickBot="1">
      <c r="A282" s="257"/>
      <c r="B282" s="193" t="s">
        <v>24</v>
      </c>
      <c r="C282" s="68">
        <v>6.0337480000000001</v>
      </c>
      <c r="D282" s="68">
        <v>21.248182</v>
      </c>
      <c r="E282" s="68">
        <v>25.934200000000001</v>
      </c>
      <c r="F282" s="12">
        <f>(D282-E282)/E282*100</f>
        <v>-18.068874304971814</v>
      </c>
      <c r="G282" s="68">
        <v>4</v>
      </c>
      <c r="H282" s="68">
        <v>50089.357344999997</v>
      </c>
      <c r="I282" s="68">
        <v>5</v>
      </c>
      <c r="J282" s="68"/>
      <c r="K282" s="68">
        <v>1.3583259999999999</v>
      </c>
      <c r="L282" s="68">
        <v>0.78831899999999999</v>
      </c>
      <c r="M282" s="31"/>
      <c r="N282" s="207">
        <f>D282/D399*100</f>
        <v>2.0057239669821847</v>
      </c>
    </row>
    <row r="283" spans="1:14" ht="14.25" thickBot="1">
      <c r="A283" s="257"/>
      <c r="B283" s="193" t="s">
        <v>25</v>
      </c>
      <c r="C283" s="69"/>
      <c r="D283" s="69"/>
      <c r="E283" s="69"/>
      <c r="F283" s="12"/>
      <c r="G283" s="69"/>
      <c r="H283" s="69"/>
      <c r="I283" s="69"/>
      <c r="J283" s="69"/>
      <c r="K283" s="69"/>
      <c r="L283" s="69"/>
      <c r="M283" s="31"/>
      <c r="N283" s="207"/>
    </row>
    <row r="284" spans="1:14" ht="14.25" thickBot="1">
      <c r="A284" s="257"/>
      <c r="B284" s="193" t="s">
        <v>26</v>
      </c>
      <c r="C284" s="68">
        <v>8.6569999999999994E-2</v>
      </c>
      <c r="D284" s="68">
        <v>17.14508</v>
      </c>
      <c r="E284" s="68">
        <v>22.491938999999999</v>
      </c>
      <c r="F284" s="12">
        <f>(D284-E284)/E284*100</f>
        <v>-23.772334612858405</v>
      </c>
      <c r="G284" s="68">
        <v>439</v>
      </c>
      <c r="H284" s="68">
        <v>44489.9</v>
      </c>
      <c r="I284" s="68">
        <v>17</v>
      </c>
      <c r="J284" s="68">
        <v>0.28575499999999998</v>
      </c>
      <c r="K284" s="68">
        <v>2.609591</v>
      </c>
      <c r="L284" s="68">
        <v>4.9326379999999999</v>
      </c>
      <c r="M284" s="31">
        <f>(K284-L284)/L284*100</f>
        <v>-47.095428450253188</v>
      </c>
      <c r="N284" s="207">
        <f>D284/D401*100</f>
        <v>0.94343895888146423</v>
      </c>
    </row>
    <row r="285" spans="1:14" ht="14.25" thickBot="1">
      <c r="A285" s="257"/>
      <c r="B285" s="193" t="s">
        <v>27</v>
      </c>
      <c r="C285" s="31"/>
      <c r="D285" s="31"/>
      <c r="E285" s="31"/>
      <c r="F285" s="12"/>
      <c r="G285" s="34">
        <v>1</v>
      </c>
      <c r="H285" s="34">
        <v>11</v>
      </c>
      <c r="I285" s="31"/>
      <c r="J285" s="31"/>
      <c r="K285" s="31"/>
      <c r="L285" s="31"/>
      <c r="M285" s="31"/>
      <c r="N285" s="207"/>
    </row>
    <row r="286" spans="1:14" ht="14.25" thickBot="1">
      <c r="A286" s="257"/>
      <c r="B286" s="14" t="s">
        <v>28</v>
      </c>
      <c r="C286" s="34"/>
      <c r="D286" s="34"/>
      <c r="E286" s="34"/>
      <c r="F286" s="12"/>
      <c r="G286" s="34"/>
      <c r="H286" s="34"/>
      <c r="I286" s="34"/>
      <c r="J286" s="34"/>
      <c r="K286" s="34"/>
      <c r="L286" s="34"/>
      <c r="M286" s="31"/>
      <c r="N286" s="207"/>
    </row>
    <row r="287" spans="1:14" ht="14.25" thickBot="1">
      <c r="A287" s="257"/>
      <c r="B287" s="14" t="s">
        <v>29</v>
      </c>
      <c r="C287" s="34"/>
      <c r="D287" s="34"/>
      <c r="E287" s="34"/>
      <c r="F287" s="12"/>
      <c r="G287" s="34">
        <v>1</v>
      </c>
      <c r="H287" s="34">
        <v>11</v>
      </c>
      <c r="I287" s="34"/>
      <c r="J287" s="34"/>
      <c r="K287" s="34"/>
      <c r="L287" s="34"/>
      <c r="M287" s="31"/>
      <c r="N287" s="207"/>
    </row>
    <row r="288" spans="1:14" ht="14.25" thickBot="1">
      <c r="A288" s="257"/>
      <c r="B288" s="14" t="s">
        <v>30</v>
      </c>
      <c r="C288" s="34"/>
      <c r="D288" s="34"/>
      <c r="E288" s="34"/>
      <c r="F288" s="12"/>
      <c r="G288" s="34"/>
      <c r="H288" s="34"/>
      <c r="I288" s="34"/>
      <c r="J288" s="34"/>
      <c r="K288" s="34"/>
      <c r="L288" s="34"/>
      <c r="M288" s="31"/>
      <c r="N288" s="207"/>
    </row>
    <row r="289" spans="1:14" ht="14.25" thickBot="1">
      <c r="A289" s="258"/>
      <c r="B289" s="15" t="s">
        <v>31</v>
      </c>
      <c r="C289" s="16">
        <f t="shared" ref="C289:L289" si="61">C277+C279+C280+C281+C282+C283+C284+C285</f>
        <v>18.859779</v>
      </c>
      <c r="D289" s="16">
        <f t="shared" si="61"/>
        <v>175.45139899999998</v>
      </c>
      <c r="E289" s="16">
        <f t="shared" si="61"/>
        <v>158.32800800000001</v>
      </c>
      <c r="F289" s="17">
        <f t="shared" ref="F289:F295" si="62">(D289-E289)/E289*100</f>
        <v>10.815137016060966</v>
      </c>
      <c r="G289" s="16">
        <f t="shared" si="61"/>
        <v>2017</v>
      </c>
      <c r="H289" s="16">
        <f t="shared" si="61"/>
        <v>222804.5667</v>
      </c>
      <c r="I289" s="16">
        <f t="shared" si="61"/>
        <v>99</v>
      </c>
      <c r="J289" s="16">
        <f t="shared" si="61"/>
        <v>28.180039999999998</v>
      </c>
      <c r="K289" s="16">
        <f t="shared" si="61"/>
        <v>45.371265000000001</v>
      </c>
      <c r="L289" s="16">
        <f t="shared" si="61"/>
        <v>54.686904999999996</v>
      </c>
      <c r="M289" s="16">
        <f t="shared" ref="M289:M292" si="63">(K289-L289)/L289*100</f>
        <v>-17.034498478200575</v>
      </c>
      <c r="N289" s="208">
        <f>D289/D406*100</f>
        <v>0.83202114883415801</v>
      </c>
    </row>
    <row r="290" spans="1:14" ht="15" thickTop="1" thickBot="1">
      <c r="A290" s="254" t="s">
        <v>36</v>
      </c>
      <c r="B290" s="18" t="s">
        <v>19</v>
      </c>
      <c r="C290" s="32">
        <v>24.407502000000001</v>
      </c>
      <c r="D290" s="32">
        <v>157.72833</v>
      </c>
      <c r="E290" s="32">
        <v>142.52266700000001</v>
      </c>
      <c r="F290" s="201">
        <f t="shared" si="62"/>
        <v>10.668943628454542</v>
      </c>
      <c r="G290" s="31">
        <v>1375</v>
      </c>
      <c r="H290" s="31">
        <v>135749.02942000001</v>
      </c>
      <c r="I290" s="33">
        <v>98</v>
      </c>
      <c r="J290" s="31">
        <v>9.3438400000000001</v>
      </c>
      <c r="K290" s="31">
        <v>88.96508</v>
      </c>
      <c r="L290" s="31">
        <v>71.877347999999998</v>
      </c>
      <c r="M290" s="109">
        <f t="shared" si="63"/>
        <v>23.773459198856369</v>
      </c>
      <c r="N290" s="209">
        <f t="shared" ref="N290:N295" si="64">D290/D394*100</f>
        <v>1.2954374540209337</v>
      </c>
    </row>
    <row r="291" spans="1:14" ht="14.25" thickBot="1">
      <c r="A291" s="257"/>
      <c r="B291" s="193" t="s">
        <v>20</v>
      </c>
      <c r="C291" s="31">
        <v>9.849437</v>
      </c>
      <c r="D291" s="31">
        <v>72.746232000000006</v>
      </c>
      <c r="E291" s="31">
        <v>40.810854999999997</v>
      </c>
      <c r="F291" s="12">
        <f t="shared" si="62"/>
        <v>78.252163548154073</v>
      </c>
      <c r="G291" s="31">
        <v>780</v>
      </c>
      <c r="H291" s="31">
        <v>15600</v>
      </c>
      <c r="I291" s="33">
        <v>51</v>
      </c>
      <c r="J291" s="31">
        <v>0.48835000000000001</v>
      </c>
      <c r="K291" s="31">
        <v>39.552877000000002</v>
      </c>
      <c r="L291" s="31">
        <v>26.538909</v>
      </c>
      <c r="M291" s="31">
        <f t="shared" si="63"/>
        <v>49.037313478108693</v>
      </c>
      <c r="N291" s="207">
        <f t="shared" si="64"/>
        <v>1.7180455128232246</v>
      </c>
    </row>
    <row r="292" spans="1:14" ht="14.25" thickBot="1">
      <c r="A292" s="257"/>
      <c r="B292" s="193" t="s">
        <v>21</v>
      </c>
      <c r="C292" s="31">
        <v>1.0422880000000001</v>
      </c>
      <c r="D292" s="31">
        <v>3.8695930000000001</v>
      </c>
      <c r="E292" s="31">
        <v>5.8356899999999996</v>
      </c>
      <c r="F292" s="12">
        <f t="shared" si="62"/>
        <v>-33.690908872815378</v>
      </c>
      <c r="G292" s="31">
        <v>13</v>
      </c>
      <c r="H292" s="31">
        <v>5125.1282000000001</v>
      </c>
      <c r="I292" s="33">
        <v>0</v>
      </c>
      <c r="J292" s="31">
        <v>0</v>
      </c>
      <c r="K292" s="31">
        <v>0</v>
      </c>
      <c r="L292" s="31">
        <v>2.1479529999999998</v>
      </c>
      <c r="M292" s="31">
        <f t="shared" si="63"/>
        <v>-100</v>
      </c>
      <c r="N292" s="207">
        <f t="shared" si="64"/>
        <v>1.3126530981208238</v>
      </c>
    </row>
    <row r="293" spans="1:14" ht="14.25" thickBot="1">
      <c r="A293" s="257"/>
      <c r="B293" s="193" t="s">
        <v>22</v>
      </c>
      <c r="C293" s="31">
        <v>1.3207999999999999E-2</v>
      </c>
      <c r="D293" s="31">
        <v>0.53338200000000002</v>
      </c>
      <c r="E293" s="31">
        <v>2.280678</v>
      </c>
      <c r="F293" s="12">
        <f t="shared" si="62"/>
        <v>-76.613007184705594</v>
      </c>
      <c r="G293" s="31">
        <v>55</v>
      </c>
      <c r="H293" s="31">
        <v>3840.9</v>
      </c>
      <c r="I293" s="33">
        <v>0</v>
      </c>
      <c r="J293" s="31">
        <v>0</v>
      </c>
      <c r="K293" s="31">
        <v>0</v>
      </c>
      <c r="L293" s="31">
        <v>0.11</v>
      </c>
      <c r="M293" s="31"/>
      <c r="N293" s="207">
        <f t="shared" si="64"/>
        <v>0.18318945017636395</v>
      </c>
    </row>
    <row r="294" spans="1:14" ht="14.25" thickBot="1">
      <c r="A294" s="257"/>
      <c r="B294" s="193" t="s">
        <v>23</v>
      </c>
      <c r="C294" s="31">
        <v>2.726426</v>
      </c>
      <c r="D294" s="31">
        <v>19.141808999999999</v>
      </c>
      <c r="E294" s="31">
        <v>15.145651000000001</v>
      </c>
      <c r="F294" s="12">
        <f t="shared" si="62"/>
        <v>26.384854635829107</v>
      </c>
      <c r="G294" s="31">
        <v>210</v>
      </c>
      <c r="H294" s="31">
        <v>180284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207">
        <f t="shared" si="64"/>
        <v>31.840976571930184</v>
      </c>
    </row>
    <row r="295" spans="1:14" ht="14.25" thickBot="1">
      <c r="A295" s="257"/>
      <c r="B295" s="193" t="s">
        <v>24</v>
      </c>
      <c r="C295" s="31">
        <v>8.3208000000000004E-2</v>
      </c>
      <c r="D295" s="31">
        <v>5.2178690000000003</v>
      </c>
      <c r="E295" s="31">
        <v>11.093055</v>
      </c>
      <c r="F295" s="12">
        <f t="shared" si="62"/>
        <v>-52.962741102428502</v>
      </c>
      <c r="G295" s="31">
        <v>15</v>
      </c>
      <c r="H295" s="31">
        <v>13819.775432</v>
      </c>
      <c r="I295" s="33">
        <v>0</v>
      </c>
      <c r="J295" s="31">
        <v>0</v>
      </c>
      <c r="K295" s="31">
        <v>0</v>
      </c>
      <c r="L295" s="31">
        <v>0.20610300000000001</v>
      </c>
      <c r="M295" s="31"/>
      <c r="N295" s="207">
        <f t="shared" si="64"/>
        <v>0.49254119292998177</v>
      </c>
    </row>
    <row r="296" spans="1:14" ht="14.25" thickBot="1">
      <c r="A296" s="257"/>
      <c r="B296" s="193" t="s">
        <v>25</v>
      </c>
      <c r="C296" s="33">
        <v>0</v>
      </c>
      <c r="D296" s="33">
        <v>0</v>
      </c>
      <c r="E296" s="31">
        <v>0</v>
      </c>
      <c r="F296" s="12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207"/>
    </row>
    <row r="297" spans="1:14" ht="14.25" thickBot="1">
      <c r="A297" s="257"/>
      <c r="B297" s="193" t="s">
        <v>26</v>
      </c>
      <c r="C297" s="31">
        <v>6.9093249999999999</v>
      </c>
      <c r="D297" s="31">
        <v>108.154836</v>
      </c>
      <c r="E297" s="31">
        <v>146.02974599999999</v>
      </c>
      <c r="F297" s="12">
        <f>(D297-E297)/E297*100</f>
        <v>-25.936434895942355</v>
      </c>
      <c r="G297" s="31">
        <v>1355</v>
      </c>
      <c r="H297" s="31">
        <v>347135.28</v>
      </c>
      <c r="I297" s="33">
        <v>94</v>
      </c>
      <c r="J297" s="31">
        <v>0.364452</v>
      </c>
      <c r="K297" s="31">
        <v>36.091341</v>
      </c>
      <c r="L297" s="31">
        <v>117.663427</v>
      </c>
      <c r="M297" s="31">
        <f>(K297-L297)/L297*100</f>
        <v>-69.326627720948494</v>
      </c>
      <c r="N297" s="207">
        <f>D297/D401*100</f>
        <v>5.951414975831872</v>
      </c>
    </row>
    <row r="298" spans="1:14" ht="14.25" thickBot="1">
      <c r="A298" s="257"/>
      <c r="B298" s="193" t="s">
        <v>27</v>
      </c>
      <c r="C298" s="31">
        <v>0</v>
      </c>
      <c r="D298" s="31">
        <v>0</v>
      </c>
      <c r="E298" s="31">
        <v>0</v>
      </c>
      <c r="F298" s="12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207">
        <f>D298/D402*100</f>
        <v>0</v>
      </c>
    </row>
    <row r="299" spans="1:14" ht="14.25" thickBot="1">
      <c r="A299" s="257"/>
      <c r="B299" s="14" t="s">
        <v>28</v>
      </c>
      <c r="C299" s="34">
        <v>0</v>
      </c>
      <c r="D299" s="34">
        <v>0</v>
      </c>
      <c r="E299" s="34">
        <v>0</v>
      </c>
      <c r="F299" s="12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207"/>
    </row>
    <row r="300" spans="1:14" ht="14.25" thickBot="1">
      <c r="A300" s="257"/>
      <c r="B300" s="14" t="s">
        <v>29</v>
      </c>
      <c r="C300" s="41">
        <v>0</v>
      </c>
      <c r="D300" s="41">
        <v>0</v>
      </c>
      <c r="E300" s="41">
        <v>0</v>
      </c>
      <c r="F300" s="12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207"/>
    </row>
    <row r="301" spans="1:14" ht="14.25" thickBot="1">
      <c r="A301" s="257"/>
      <c r="B301" s="14" t="s">
        <v>30</v>
      </c>
      <c r="C301" s="34">
        <v>0</v>
      </c>
      <c r="D301" s="34">
        <v>0</v>
      </c>
      <c r="E301" s="34">
        <v>0</v>
      </c>
      <c r="F301" s="12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207"/>
    </row>
    <row r="302" spans="1:14" ht="14.25" thickBot="1">
      <c r="A302" s="258"/>
      <c r="B302" s="15" t="s">
        <v>31</v>
      </c>
      <c r="C302" s="16">
        <f t="shared" ref="C302:L302" si="65">C290+C292+C293+C294+C295+C296+C297+C298</f>
        <v>35.181956999999997</v>
      </c>
      <c r="D302" s="16">
        <f t="shared" si="65"/>
        <v>294.64581900000002</v>
      </c>
      <c r="E302" s="16">
        <f t="shared" si="65"/>
        <v>322.907487</v>
      </c>
      <c r="F302" s="17">
        <f>(D302-E302)/E302*100</f>
        <v>-8.7522492161973275</v>
      </c>
      <c r="G302" s="16">
        <f t="shared" si="65"/>
        <v>3023</v>
      </c>
      <c r="H302" s="16">
        <f t="shared" si="65"/>
        <v>685954.11305200006</v>
      </c>
      <c r="I302" s="16">
        <f t="shared" si="65"/>
        <v>192</v>
      </c>
      <c r="J302" s="16">
        <f t="shared" si="65"/>
        <v>9.7082920000000001</v>
      </c>
      <c r="K302" s="16">
        <f t="shared" si="65"/>
        <v>125.056421</v>
      </c>
      <c r="L302" s="16">
        <f t="shared" si="65"/>
        <v>192.004831</v>
      </c>
      <c r="M302" s="16">
        <f t="shared" ref="M302:M304" si="66">(K302-L302)/L302*100</f>
        <v>-34.868086209768336</v>
      </c>
      <c r="N302" s="208">
        <f>D302/D406*100</f>
        <v>1.3972618868861879</v>
      </c>
    </row>
    <row r="303" spans="1:14" ht="14.25" thickTop="1">
      <c r="A303" s="255" t="s">
        <v>99</v>
      </c>
      <c r="B303" s="193" t="s">
        <v>19</v>
      </c>
      <c r="C303" s="28">
        <v>23.375988999999997</v>
      </c>
      <c r="D303" s="28">
        <v>302.407172</v>
      </c>
      <c r="E303" s="28">
        <v>121.874033</v>
      </c>
      <c r="F303" s="12">
        <f>(D303-E303)/E303*100</f>
        <v>148.1309304009001</v>
      </c>
      <c r="G303" s="28">
        <v>3036</v>
      </c>
      <c r="H303" s="28">
        <v>209352.34217000002</v>
      </c>
      <c r="I303" s="28">
        <v>473</v>
      </c>
      <c r="J303" s="28">
        <v>47.072359999999989</v>
      </c>
      <c r="K303" s="28">
        <v>107.82994599999999</v>
      </c>
      <c r="L303" s="28">
        <v>19.096550000000001</v>
      </c>
      <c r="M303" s="31">
        <f t="shared" si="66"/>
        <v>464.65668406073348</v>
      </c>
      <c r="N303" s="207">
        <f>D303/D394*100</f>
        <v>2.4836982485857204</v>
      </c>
    </row>
    <row r="304" spans="1:14">
      <c r="A304" s="255"/>
      <c r="B304" s="193" t="s">
        <v>20</v>
      </c>
      <c r="C304" s="28">
        <v>10.278872999999999</v>
      </c>
      <c r="D304" s="28">
        <v>143.144621</v>
      </c>
      <c r="E304" s="28">
        <v>46.000267999999998</v>
      </c>
      <c r="F304" s="12">
        <f>(D304-E304)/E304*100</f>
        <v>211.1821457214119</v>
      </c>
      <c r="G304" s="28">
        <v>1708</v>
      </c>
      <c r="H304" s="28">
        <v>34160</v>
      </c>
      <c r="I304" s="28">
        <v>280</v>
      </c>
      <c r="J304" s="28">
        <v>21.336359999999992</v>
      </c>
      <c r="K304" s="28">
        <v>61.518094999999995</v>
      </c>
      <c r="L304" s="28">
        <v>6.5046999999999997</v>
      </c>
      <c r="M304" s="31">
        <f t="shared" si="66"/>
        <v>845.74838193921312</v>
      </c>
      <c r="N304" s="207">
        <f>D304/D395*100</f>
        <v>3.3806420900787142</v>
      </c>
    </row>
    <row r="305" spans="1:14">
      <c r="A305" s="255"/>
      <c r="B305" s="193" t="s">
        <v>21</v>
      </c>
      <c r="C305" s="28">
        <v>0</v>
      </c>
      <c r="D305" s="28">
        <v>6.344849</v>
      </c>
      <c r="E305" s="28">
        <v>1.188679</v>
      </c>
      <c r="F305" s="12"/>
      <c r="G305" s="28">
        <v>8</v>
      </c>
      <c r="H305" s="28">
        <v>3963.5808000000002</v>
      </c>
      <c r="I305" s="28">
        <v>0</v>
      </c>
      <c r="J305" s="28"/>
      <c r="K305" s="28"/>
      <c r="L305" s="31"/>
      <c r="M305" s="31"/>
      <c r="N305" s="207"/>
    </row>
    <row r="306" spans="1:14">
      <c r="A306" s="255"/>
      <c r="B306" s="193" t="s">
        <v>22</v>
      </c>
      <c r="C306" s="28">
        <v>0</v>
      </c>
      <c r="D306" s="28">
        <v>5.5659999999999998E-3</v>
      </c>
      <c r="E306" s="28">
        <v>7.8299999999999995E-2</v>
      </c>
      <c r="F306" s="12"/>
      <c r="G306" s="28">
        <v>1</v>
      </c>
      <c r="H306" s="28">
        <v>64.099999999999994</v>
      </c>
      <c r="I306" s="28">
        <v>0</v>
      </c>
      <c r="J306" s="28"/>
      <c r="K306" s="28"/>
      <c r="L306" s="31"/>
      <c r="M306" s="31"/>
      <c r="N306" s="207"/>
    </row>
    <row r="307" spans="1:14">
      <c r="A307" s="255"/>
      <c r="B307" s="193" t="s">
        <v>23</v>
      </c>
      <c r="C307" s="28">
        <v>0</v>
      </c>
      <c r="D307" s="28">
        <v>0.37735799999999997</v>
      </c>
      <c r="E307" s="28">
        <v>0</v>
      </c>
      <c r="F307" s="12"/>
      <c r="G307" s="28">
        <v>1</v>
      </c>
      <c r="H307" s="28">
        <v>1000</v>
      </c>
      <c r="I307" s="28">
        <v>2</v>
      </c>
      <c r="J307" s="28"/>
      <c r="K307" s="28">
        <v>0.2</v>
      </c>
      <c r="L307" s="31"/>
      <c r="M307" s="31"/>
      <c r="N307" s="207"/>
    </row>
    <row r="308" spans="1:14">
      <c r="A308" s="255"/>
      <c r="B308" s="193" t="s">
        <v>24</v>
      </c>
      <c r="C308" s="28">
        <v>0.33396199999999998</v>
      </c>
      <c r="D308" s="28">
        <v>22.207304999999998</v>
      </c>
      <c r="E308" s="28">
        <v>7.5112270000000008</v>
      </c>
      <c r="F308" s="12"/>
      <c r="G308" s="28">
        <v>72</v>
      </c>
      <c r="H308" s="28">
        <v>68557.427800000005</v>
      </c>
      <c r="I308" s="28">
        <v>2</v>
      </c>
      <c r="J308" s="28">
        <v>0</v>
      </c>
      <c r="K308" s="28">
        <v>0.14069999999999999</v>
      </c>
      <c r="L308" s="31">
        <v>7.8240000000000004E-2</v>
      </c>
      <c r="M308" s="31"/>
      <c r="N308" s="207">
        <f>D308/D399*100</f>
        <v>2.0962604650404115</v>
      </c>
    </row>
    <row r="309" spans="1:14">
      <c r="A309" s="255"/>
      <c r="B309" s="193" t="s">
        <v>25</v>
      </c>
      <c r="C309" s="28">
        <v>0</v>
      </c>
      <c r="D309" s="28">
        <v>24.05</v>
      </c>
      <c r="E309" s="28">
        <v>5.0878550000000002</v>
      </c>
      <c r="F309" s="12"/>
      <c r="G309" s="28">
        <v>6</v>
      </c>
      <c r="H309" s="28">
        <v>605</v>
      </c>
      <c r="I309" s="28">
        <v>25</v>
      </c>
      <c r="J309" s="28">
        <v>0</v>
      </c>
      <c r="K309" s="28">
        <v>19.862400000000001</v>
      </c>
      <c r="L309" s="28"/>
      <c r="M309" s="31"/>
      <c r="N309" s="207"/>
    </row>
    <row r="310" spans="1:14">
      <c r="A310" s="255"/>
      <c r="B310" s="193" t="s">
        <v>26</v>
      </c>
      <c r="C310" s="28">
        <v>1.1010899999999999</v>
      </c>
      <c r="D310" s="28">
        <v>48.438572999999998</v>
      </c>
      <c r="E310" s="28">
        <v>27.055862000000001</v>
      </c>
      <c r="F310" s="12">
        <f>(D310-E310)/E310*100</f>
        <v>79.031712240400978</v>
      </c>
      <c r="G310" s="28">
        <v>1743</v>
      </c>
      <c r="H310" s="28">
        <v>202834.07800000001</v>
      </c>
      <c r="I310" s="28">
        <v>55</v>
      </c>
      <c r="J310" s="28">
        <v>1.6299000000000063</v>
      </c>
      <c r="K310" s="28">
        <v>37.211090000000006</v>
      </c>
      <c r="L310" s="31">
        <v>0.42238999999999999</v>
      </c>
      <c r="M310" s="31"/>
      <c r="N310" s="207">
        <f>D310/D401*100</f>
        <v>2.6654198686050927</v>
      </c>
    </row>
    <row r="311" spans="1:14">
      <c r="A311" s="255"/>
      <c r="B311" s="193" t="s">
        <v>27</v>
      </c>
      <c r="C311" s="28">
        <v>0</v>
      </c>
      <c r="D311" s="28">
        <v>19.188913999999997</v>
      </c>
      <c r="E311" s="28">
        <v>0</v>
      </c>
      <c r="F311" s="12"/>
      <c r="G311" s="28">
        <v>8</v>
      </c>
      <c r="H311" s="28">
        <v>1004.876659</v>
      </c>
      <c r="I311" s="28"/>
      <c r="J311" s="28"/>
      <c r="K311" s="28"/>
      <c r="L311" s="31"/>
      <c r="M311" s="31"/>
      <c r="N311" s="207"/>
    </row>
    <row r="312" spans="1:14">
      <c r="A312" s="255"/>
      <c r="B312" s="14" t="s">
        <v>28</v>
      </c>
      <c r="C312" s="31">
        <v>0</v>
      </c>
      <c r="D312" s="31">
        <v>0</v>
      </c>
      <c r="E312" s="31">
        <v>0</v>
      </c>
      <c r="F312" s="12"/>
      <c r="G312" s="28">
        <v>0</v>
      </c>
      <c r="H312" s="28">
        <v>0</v>
      </c>
      <c r="I312" s="28"/>
      <c r="J312" s="28"/>
      <c r="K312" s="28"/>
      <c r="L312" s="34"/>
      <c r="M312" s="31"/>
      <c r="N312" s="207"/>
    </row>
    <row r="313" spans="1:14">
      <c r="A313" s="255"/>
      <c r="B313" s="14" t="s">
        <v>29</v>
      </c>
      <c r="C313" s="31">
        <v>0</v>
      </c>
      <c r="D313" s="31">
        <v>0.45283000000000001</v>
      </c>
      <c r="E313" s="31">
        <v>0</v>
      </c>
      <c r="F313" s="12"/>
      <c r="G313" s="31">
        <v>1</v>
      </c>
      <c r="H313" s="31">
        <v>143</v>
      </c>
      <c r="I313" s="31"/>
      <c r="J313" s="31"/>
      <c r="K313" s="31"/>
      <c r="L313" s="31"/>
      <c r="M313" s="31"/>
      <c r="N313" s="207"/>
    </row>
    <row r="314" spans="1:14">
      <c r="A314" s="255"/>
      <c r="B314" s="14" t="s">
        <v>30</v>
      </c>
      <c r="C314" s="31">
        <v>0</v>
      </c>
      <c r="D314" s="31">
        <v>18.736083999999998</v>
      </c>
      <c r="E314" s="31">
        <v>0</v>
      </c>
      <c r="F314" s="12"/>
      <c r="G314" s="31">
        <v>7</v>
      </c>
      <c r="H314" s="31">
        <v>861.87665900000002</v>
      </c>
      <c r="I314" s="31"/>
      <c r="J314" s="31"/>
      <c r="K314" s="31"/>
      <c r="L314" s="31"/>
      <c r="M314" s="31"/>
      <c r="N314" s="207"/>
    </row>
    <row r="315" spans="1:14" ht="14.25" thickBot="1">
      <c r="A315" s="256"/>
      <c r="B315" s="15" t="s">
        <v>31</v>
      </c>
      <c r="C315" s="16">
        <f t="shared" ref="C315:L315" si="67">C303+C305+C306+C307+C308+C309+C310+C311</f>
        <v>24.811040999999996</v>
      </c>
      <c r="D315" s="16">
        <f t="shared" si="67"/>
        <v>423.01973700000008</v>
      </c>
      <c r="E315" s="16">
        <f t="shared" si="67"/>
        <v>162.79595599999996</v>
      </c>
      <c r="F315" s="17">
        <f>(D315-E315)/E315*100</f>
        <v>159.84658795824154</v>
      </c>
      <c r="G315" s="16">
        <f t="shared" si="67"/>
        <v>4875</v>
      </c>
      <c r="H315" s="16">
        <f t="shared" si="67"/>
        <v>487381.40542899998</v>
      </c>
      <c r="I315" s="16">
        <f t="shared" si="67"/>
        <v>557</v>
      </c>
      <c r="J315" s="16">
        <f t="shared" si="67"/>
        <v>48.702259999999995</v>
      </c>
      <c r="K315" s="16">
        <f t="shared" si="67"/>
        <v>165.244136</v>
      </c>
      <c r="L315" s="16">
        <f t="shared" si="67"/>
        <v>19.597180000000002</v>
      </c>
      <c r="M315" s="16">
        <f t="shared" ref="M315:M317" si="68">(K315-L315)/L315*100</f>
        <v>743.20364460600956</v>
      </c>
      <c r="N315" s="208">
        <f>D315/D406*100</f>
        <v>2.0060334061985081</v>
      </c>
    </row>
    <row r="316" spans="1:14" ht="14.25" thickTop="1">
      <c r="A316" s="255" t="s">
        <v>40</v>
      </c>
      <c r="B316" s="193" t="s">
        <v>19</v>
      </c>
      <c r="C316" s="34">
        <v>57.207799000000001</v>
      </c>
      <c r="D316" s="34">
        <v>574.23193800000001</v>
      </c>
      <c r="E316" s="34">
        <v>724.539041</v>
      </c>
      <c r="F316" s="202">
        <f>(D316-E316)/E316*100</f>
        <v>-20.7452041221337</v>
      </c>
      <c r="G316" s="34">
        <v>4803</v>
      </c>
      <c r="H316" s="34">
        <v>461231.549382</v>
      </c>
      <c r="I316" s="31">
        <v>457</v>
      </c>
      <c r="J316" s="34">
        <v>40.58</v>
      </c>
      <c r="K316" s="34">
        <v>256.14</v>
      </c>
      <c r="L316" s="34">
        <v>340.86</v>
      </c>
      <c r="M316" s="31">
        <f t="shared" si="68"/>
        <v>-24.854779088188707</v>
      </c>
      <c r="N316" s="207">
        <f>D316/D394*100</f>
        <v>4.7162203503975899</v>
      </c>
    </row>
    <row r="317" spans="1:14">
      <c r="A317" s="255"/>
      <c r="B317" s="193" t="s">
        <v>20</v>
      </c>
      <c r="C317" s="34">
        <v>20.831156</v>
      </c>
      <c r="D317" s="34">
        <v>203.48905400000001</v>
      </c>
      <c r="E317" s="34">
        <v>220.024036</v>
      </c>
      <c r="F317" s="12">
        <f>(D317-E317)/E317*100</f>
        <v>-7.5150798524575677</v>
      </c>
      <c r="G317" s="34">
        <v>2425</v>
      </c>
      <c r="H317" s="34">
        <v>48500</v>
      </c>
      <c r="I317" s="31">
        <v>236</v>
      </c>
      <c r="J317" s="34">
        <v>8.99</v>
      </c>
      <c r="K317" s="34">
        <v>103.45</v>
      </c>
      <c r="L317" s="34">
        <v>136.19999999999999</v>
      </c>
      <c r="M317" s="31">
        <f t="shared" si="68"/>
        <v>-24.04552129221732</v>
      </c>
      <c r="N317" s="207">
        <f>D317/D395*100</f>
        <v>4.8057946992133251</v>
      </c>
    </row>
    <row r="318" spans="1:14">
      <c r="A318" s="255"/>
      <c r="B318" s="193" t="s">
        <v>21</v>
      </c>
      <c r="C318" s="34">
        <v>5.1885000000000008E-2</v>
      </c>
      <c r="D318" s="34">
        <v>15.119807999999999</v>
      </c>
      <c r="E318" s="34">
        <v>5.6122630000000004</v>
      </c>
      <c r="F318" s="12">
        <f>(D318-E318)/E318*100</f>
        <v>169.406619041196</v>
      </c>
      <c r="G318" s="34">
        <v>5</v>
      </c>
      <c r="H318" s="34">
        <v>47226.909851999997</v>
      </c>
      <c r="I318" s="31">
        <v>2</v>
      </c>
      <c r="J318" s="34">
        <v>1.59</v>
      </c>
      <c r="K318" s="34">
        <v>1.59</v>
      </c>
      <c r="L318" s="34"/>
      <c r="M318" s="31"/>
      <c r="N318" s="207">
        <f>D318/D396*100</f>
        <v>5.1289794079615127</v>
      </c>
    </row>
    <row r="319" spans="1:14">
      <c r="A319" s="255"/>
      <c r="B319" s="193" t="s">
        <v>22</v>
      </c>
      <c r="C319" s="34">
        <v>0.65392100000000009</v>
      </c>
      <c r="D319" s="34">
        <v>37.671640000000004</v>
      </c>
      <c r="E319" s="34">
        <v>26.97231</v>
      </c>
      <c r="F319" s="12">
        <f>(D319-E319)/E319*100</f>
        <v>39.6678297112854</v>
      </c>
      <c r="G319" s="34">
        <v>953</v>
      </c>
      <c r="H319" s="34">
        <v>49465.762269999999</v>
      </c>
      <c r="I319" s="31">
        <v>53</v>
      </c>
      <c r="J319" s="34">
        <v>6.49</v>
      </c>
      <c r="K319" s="34">
        <v>13.3</v>
      </c>
      <c r="L319" s="34">
        <v>5.27</v>
      </c>
      <c r="M319" s="31">
        <f>(K319-L319)/L319*100</f>
        <v>152.37191650853893</v>
      </c>
      <c r="N319" s="207">
        <f>D319/D397*100</f>
        <v>12.93828254204664</v>
      </c>
    </row>
    <row r="320" spans="1:14">
      <c r="A320" s="255"/>
      <c r="B320" s="193" t="s">
        <v>23</v>
      </c>
      <c r="C320" s="34">
        <v>0</v>
      </c>
      <c r="D320" s="34">
        <v>3.1566140000000003</v>
      </c>
      <c r="E320" s="34">
        <v>8.9434320000000014</v>
      </c>
      <c r="F320" s="12"/>
      <c r="G320" s="34">
        <v>38</v>
      </c>
      <c r="H320" s="34">
        <v>26004.280000000002</v>
      </c>
      <c r="I320" s="31"/>
      <c r="J320" s="34"/>
      <c r="K320" s="34"/>
      <c r="L320" s="34"/>
      <c r="M320" s="31"/>
      <c r="N320" s="207"/>
    </row>
    <row r="321" spans="1:14">
      <c r="A321" s="255"/>
      <c r="B321" s="193" t="s">
        <v>24</v>
      </c>
      <c r="C321" s="34">
        <v>4.0358499999999999</v>
      </c>
      <c r="D321" s="34">
        <v>117.181715</v>
      </c>
      <c r="E321" s="34">
        <v>132.518179</v>
      </c>
      <c r="F321" s="12">
        <f>(D321-E321)/E321*100</f>
        <v>-11.573101981728867</v>
      </c>
      <c r="G321" s="34">
        <v>97</v>
      </c>
      <c r="H321" s="34">
        <v>105375.656</v>
      </c>
      <c r="I321" s="31">
        <v>151</v>
      </c>
      <c r="J321" s="34">
        <v>3.25</v>
      </c>
      <c r="K321" s="34">
        <v>42.64</v>
      </c>
      <c r="L321" s="34">
        <v>8.58</v>
      </c>
      <c r="M321" s="31"/>
      <c r="N321" s="207">
        <f>D321/D399*100</f>
        <v>11.061378063665671</v>
      </c>
    </row>
    <row r="322" spans="1:14">
      <c r="A322" s="255"/>
      <c r="B322" s="193" t="s">
        <v>25</v>
      </c>
      <c r="C322" s="34">
        <v>0</v>
      </c>
      <c r="D322" s="34">
        <v>30.593</v>
      </c>
      <c r="E322" s="34">
        <v>31.429320000000004</v>
      </c>
      <c r="F322" s="12"/>
      <c r="G322" s="34">
        <v>5</v>
      </c>
      <c r="H322" s="34">
        <v>1411.71</v>
      </c>
      <c r="I322" s="31"/>
      <c r="J322" s="34"/>
      <c r="K322" s="34"/>
      <c r="L322" s="34"/>
      <c r="M322" s="31"/>
      <c r="N322" s="207">
        <f>D322/D400*100</f>
        <v>0.57249731827962869</v>
      </c>
    </row>
    <row r="323" spans="1:14">
      <c r="A323" s="255"/>
      <c r="B323" s="193" t="s">
        <v>26</v>
      </c>
      <c r="C323" s="34">
        <v>4.8901700000000003</v>
      </c>
      <c r="D323" s="34">
        <v>99.488092000000023</v>
      </c>
      <c r="E323" s="34">
        <v>63.278487000000005</v>
      </c>
      <c r="F323" s="12">
        <f>(D323-E323)/E323*100</f>
        <v>57.222615009742597</v>
      </c>
      <c r="G323" s="34">
        <v>1438</v>
      </c>
      <c r="H323" s="34">
        <v>280186.32</v>
      </c>
      <c r="I323" s="31">
        <v>82</v>
      </c>
      <c r="J323" s="34">
        <v>2.99</v>
      </c>
      <c r="K323" s="34">
        <v>21.62</v>
      </c>
      <c r="L323" s="34">
        <v>30.71</v>
      </c>
      <c r="M323" s="31">
        <f>(K323-L323)/L323*100</f>
        <v>-29.599478997069355</v>
      </c>
      <c r="N323" s="207">
        <f>D323/D401*100</f>
        <v>5.4745117513352728</v>
      </c>
    </row>
    <row r="324" spans="1:14">
      <c r="A324" s="255"/>
      <c r="B324" s="193" t="s">
        <v>27</v>
      </c>
      <c r="C324" s="34">
        <v>0.377168</v>
      </c>
      <c r="D324" s="34">
        <v>6.4576400000000005</v>
      </c>
      <c r="E324" s="31">
        <v>2.7857380000000003</v>
      </c>
      <c r="F324" s="12">
        <f>(D324-E324)/E324*100</f>
        <v>131.81074458545635</v>
      </c>
      <c r="G324" s="34">
        <v>6</v>
      </c>
      <c r="H324" s="34">
        <v>825.84044599999993</v>
      </c>
      <c r="I324" s="31"/>
      <c r="J324" s="31"/>
      <c r="K324" s="31"/>
      <c r="L324" s="31">
        <v>0.06</v>
      </c>
      <c r="M324" s="31"/>
      <c r="N324" s="207">
        <f>D324/D402*100</f>
        <v>14.297876350306343</v>
      </c>
    </row>
    <row r="325" spans="1:14">
      <c r="A325" s="255"/>
      <c r="B325" s="14" t="s">
        <v>28</v>
      </c>
      <c r="C325" s="34">
        <v>0</v>
      </c>
      <c r="D325" s="34">
        <v>0</v>
      </c>
      <c r="E325" s="34">
        <v>0</v>
      </c>
      <c r="F325" s="12"/>
      <c r="G325" s="34">
        <v>0</v>
      </c>
      <c r="H325" s="34">
        <v>0</v>
      </c>
      <c r="I325" s="34"/>
      <c r="J325" s="34"/>
      <c r="K325" s="34"/>
      <c r="L325" s="34"/>
      <c r="M325" s="31"/>
      <c r="N325" s="207"/>
    </row>
    <row r="326" spans="1:14">
      <c r="A326" s="255"/>
      <c r="B326" s="14" t="s">
        <v>29</v>
      </c>
      <c r="C326" s="31">
        <v>0</v>
      </c>
      <c r="D326" s="31">
        <v>0</v>
      </c>
      <c r="E326" s="31">
        <v>0</v>
      </c>
      <c r="F326" s="12"/>
      <c r="G326" s="34">
        <v>0</v>
      </c>
      <c r="H326" s="34">
        <v>0</v>
      </c>
      <c r="I326" s="34"/>
      <c r="J326" s="34"/>
      <c r="K326" s="34"/>
      <c r="L326" s="34"/>
      <c r="M326" s="31"/>
      <c r="N326" s="207"/>
    </row>
    <row r="327" spans="1:14">
      <c r="A327" s="255"/>
      <c r="B327" s="14" t="s">
        <v>30</v>
      </c>
      <c r="C327" s="31">
        <v>0</v>
      </c>
      <c r="D327" s="31">
        <v>5.9651890000000005</v>
      </c>
      <c r="E327" s="31">
        <v>1.7715580000000002</v>
      </c>
      <c r="F327" s="12"/>
      <c r="G327" s="31">
        <v>2</v>
      </c>
      <c r="H327" s="31">
        <v>313.34044599999999</v>
      </c>
      <c r="I327" s="31"/>
      <c r="J327" s="31"/>
      <c r="K327" s="31"/>
      <c r="L327" s="31"/>
      <c r="M327" s="31"/>
      <c r="N327" s="207"/>
    </row>
    <row r="328" spans="1:14" ht="14.25" thickBot="1">
      <c r="A328" s="256"/>
      <c r="B328" s="15" t="s">
        <v>31</v>
      </c>
      <c r="C328" s="16">
        <f t="shared" ref="C328:L328" si="69">C316+C318+C319+C320+C321+C322+C323+C324</f>
        <v>67.216792999999996</v>
      </c>
      <c r="D328" s="16">
        <f t="shared" si="69"/>
        <v>883.90044699999999</v>
      </c>
      <c r="E328" s="16">
        <f t="shared" si="69"/>
        <v>996.07877000000008</v>
      </c>
      <c r="F328" s="17">
        <f>(D328-E328)/E328*100</f>
        <v>-11.261993165460206</v>
      </c>
      <c r="G328" s="16">
        <f t="shared" si="69"/>
        <v>7345</v>
      </c>
      <c r="H328" s="16">
        <f t="shared" si="69"/>
        <v>971728.02795000002</v>
      </c>
      <c r="I328" s="16">
        <f t="shared" si="69"/>
        <v>745</v>
      </c>
      <c r="J328" s="16">
        <f t="shared" si="69"/>
        <v>54.900000000000006</v>
      </c>
      <c r="K328" s="16">
        <f t="shared" si="69"/>
        <v>335.28999999999996</v>
      </c>
      <c r="L328" s="16">
        <f t="shared" si="69"/>
        <v>385.47999999999996</v>
      </c>
      <c r="M328" s="16">
        <f t="shared" ref="M328:M330" si="70">(K328-L328)/L328*100</f>
        <v>-13.020130746082806</v>
      </c>
      <c r="N328" s="208">
        <f>D328/D406*100</f>
        <v>4.1916101527806333</v>
      </c>
    </row>
    <row r="329" spans="1:14" ht="14.25" thickTop="1">
      <c r="A329" s="255" t="s">
        <v>41</v>
      </c>
      <c r="B329" s="193" t="s">
        <v>19</v>
      </c>
      <c r="C329" s="71">
        <v>23.44</v>
      </c>
      <c r="D329" s="106">
        <v>304.33999999999997</v>
      </c>
      <c r="E329" s="106">
        <v>283.11</v>
      </c>
      <c r="F329" s="201">
        <f>(D329-E329)/E329*100</f>
        <v>7.4988520363109599</v>
      </c>
      <c r="G329" s="72">
        <v>3690</v>
      </c>
      <c r="H329" s="72">
        <v>202962.54</v>
      </c>
      <c r="I329" s="72">
        <v>362</v>
      </c>
      <c r="J329" s="72">
        <v>3.06</v>
      </c>
      <c r="K329" s="107">
        <v>116.96</v>
      </c>
      <c r="L329" s="107">
        <v>157.86000000000001</v>
      </c>
      <c r="M329" s="34">
        <f t="shared" si="70"/>
        <v>-25.909033320663887</v>
      </c>
      <c r="N329" s="207">
        <f>D329/D394*100</f>
        <v>2.499572744837474</v>
      </c>
    </row>
    <row r="330" spans="1:14">
      <c r="A330" s="255"/>
      <c r="B330" s="193" t="s">
        <v>20</v>
      </c>
      <c r="C330" s="72">
        <v>12.55</v>
      </c>
      <c r="D330" s="107">
        <v>147.15</v>
      </c>
      <c r="E330" s="107">
        <v>127.31</v>
      </c>
      <c r="F330" s="205">
        <f>(D330-E330)/E330*100</f>
        <v>15.584007540648811</v>
      </c>
      <c r="G330" s="72">
        <v>2407</v>
      </c>
      <c r="H330" s="72">
        <v>48140</v>
      </c>
      <c r="I330" s="72">
        <v>198</v>
      </c>
      <c r="J330" s="72">
        <v>1.34</v>
      </c>
      <c r="K330" s="107">
        <v>67.239999999999995</v>
      </c>
      <c r="L330" s="107">
        <v>77.05</v>
      </c>
      <c r="M330" s="31">
        <f t="shared" si="70"/>
        <v>-12.731992212848803</v>
      </c>
      <c r="N330" s="207">
        <f>D330/D395*100</f>
        <v>3.4752370021300552</v>
      </c>
    </row>
    <row r="331" spans="1:14">
      <c r="A331" s="255"/>
      <c r="B331" s="193" t="s">
        <v>21</v>
      </c>
      <c r="C331" s="72"/>
      <c r="D331" s="107">
        <v>10.14</v>
      </c>
      <c r="E331" s="107">
        <v>2.17</v>
      </c>
      <c r="F331" s="12"/>
      <c r="G331" s="72">
        <v>2</v>
      </c>
      <c r="H331" s="72">
        <v>15360.92</v>
      </c>
      <c r="I331" s="72"/>
      <c r="J331" s="72"/>
      <c r="K331" s="72"/>
      <c r="L331" s="107"/>
      <c r="M331" s="31"/>
      <c r="N331" s="207"/>
    </row>
    <row r="332" spans="1:14">
      <c r="A332" s="255"/>
      <c r="B332" s="193" t="s">
        <v>22</v>
      </c>
      <c r="C332" s="72"/>
      <c r="D332" s="107"/>
      <c r="E332" s="107"/>
      <c r="F332" s="12"/>
      <c r="G332" s="72"/>
      <c r="H332" s="72"/>
      <c r="I332" s="72"/>
      <c r="J332" s="72"/>
      <c r="K332" s="72"/>
      <c r="L332" s="107"/>
      <c r="M332" s="31"/>
      <c r="N332" s="207"/>
    </row>
    <row r="333" spans="1:14">
      <c r="A333" s="255"/>
      <c r="B333" s="193" t="s">
        <v>23</v>
      </c>
      <c r="C333" s="72"/>
      <c r="D333" s="107"/>
      <c r="E333" s="107"/>
      <c r="F333" s="12"/>
      <c r="G333" s="72"/>
      <c r="H333" s="72"/>
      <c r="I333" s="72"/>
      <c r="J333" s="72"/>
      <c r="K333" s="72"/>
      <c r="L333" s="107"/>
      <c r="M333" s="31"/>
      <c r="N333" s="207"/>
    </row>
    <row r="334" spans="1:14">
      <c r="A334" s="255"/>
      <c r="B334" s="193" t="s">
        <v>24</v>
      </c>
      <c r="C334" s="72">
        <v>0.12</v>
      </c>
      <c r="D334" s="107">
        <v>2.74</v>
      </c>
      <c r="E334" s="107">
        <v>4.09</v>
      </c>
      <c r="F334" s="205">
        <f>(D334-E334)/E334*100</f>
        <v>-33.007334963325178</v>
      </c>
      <c r="G334" s="72">
        <v>3</v>
      </c>
      <c r="H334" s="72">
        <v>1411.47</v>
      </c>
      <c r="I334" s="72">
        <v>4</v>
      </c>
      <c r="J334" s="72">
        <v>0.01</v>
      </c>
      <c r="K334" s="72">
        <v>1.1100000000000001</v>
      </c>
      <c r="L334" s="107"/>
      <c r="M334" s="31" t="e">
        <f>(K334-L334)/L334*100</f>
        <v>#DIV/0!</v>
      </c>
      <c r="N334" s="207">
        <f>D334/D399*100</f>
        <v>0.25864253560757278</v>
      </c>
    </row>
    <row r="335" spans="1:14">
      <c r="A335" s="255"/>
      <c r="B335" s="193" t="s">
        <v>25</v>
      </c>
      <c r="C335" s="72"/>
      <c r="D335" s="107"/>
      <c r="E335" s="107"/>
      <c r="F335" s="12"/>
      <c r="G335" s="72"/>
      <c r="H335" s="72"/>
      <c r="I335" s="74"/>
      <c r="J335" s="74"/>
      <c r="K335" s="74"/>
      <c r="L335" s="132"/>
      <c r="M335" s="31"/>
      <c r="N335" s="207"/>
    </row>
    <row r="336" spans="1:14">
      <c r="A336" s="255"/>
      <c r="B336" s="193" t="s">
        <v>26</v>
      </c>
      <c r="C336" s="72">
        <v>1.78</v>
      </c>
      <c r="D336" s="107">
        <v>46.64</v>
      </c>
      <c r="E336" s="107">
        <v>31.17</v>
      </c>
      <c r="F336" s="205">
        <f>(D336-E336)/E336*100</f>
        <v>49.631055502085331</v>
      </c>
      <c r="G336" s="72">
        <v>903</v>
      </c>
      <c r="H336" s="72">
        <v>66122.92</v>
      </c>
      <c r="I336" s="72">
        <v>30</v>
      </c>
      <c r="J336" s="72">
        <v>0.23</v>
      </c>
      <c r="K336" s="107">
        <v>5.9</v>
      </c>
      <c r="L336" s="107">
        <v>12.55</v>
      </c>
      <c r="M336" s="31">
        <f>(K336-L336)/L336*100</f>
        <v>-52.988047808764939</v>
      </c>
      <c r="N336" s="207">
        <f>D336/D401*100</f>
        <v>2.5664501444281096</v>
      </c>
    </row>
    <row r="337" spans="1:14">
      <c r="A337" s="255"/>
      <c r="B337" s="193" t="s">
        <v>27</v>
      </c>
      <c r="C337" s="72"/>
      <c r="D337" s="107"/>
      <c r="E337" s="107"/>
      <c r="F337" s="12"/>
      <c r="G337" s="72"/>
      <c r="H337" s="72"/>
      <c r="I337" s="72"/>
      <c r="J337" s="72"/>
      <c r="K337" s="72"/>
      <c r="L337" s="107"/>
      <c r="M337" s="31"/>
      <c r="N337" s="207"/>
    </row>
    <row r="338" spans="1:14">
      <c r="A338" s="255"/>
      <c r="B338" s="14" t="s">
        <v>28</v>
      </c>
      <c r="C338" s="72"/>
      <c r="D338" s="107"/>
      <c r="E338" s="107"/>
      <c r="F338" s="12"/>
      <c r="G338" s="72"/>
      <c r="H338" s="72"/>
      <c r="I338" s="75"/>
      <c r="J338" s="75"/>
      <c r="K338" s="75"/>
      <c r="L338" s="124"/>
      <c r="M338" s="31"/>
      <c r="N338" s="207"/>
    </row>
    <row r="339" spans="1:14">
      <c r="A339" s="255"/>
      <c r="B339" s="14" t="s">
        <v>29</v>
      </c>
      <c r="C339" s="72"/>
      <c r="D339" s="107"/>
      <c r="E339" s="107"/>
      <c r="F339" s="12"/>
      <c r="G339" s="72"/>
      <c r="H339" s="72"/>
      <c r="I339" s="75"/>
      <c r="J339" s="75"/>
      <c r="K339" s="75"/>
      <c r="L339" s="124"/>
      <c r="M339" s="31"/>
      <c r="N339" s="207"/>
    </row>
    <row r="340" spans="1:14">
      <c r="A340" s="255"/>
      <c r="B340" s="14" t="s">
        <v>30</v>
      </c>
      <c r="C340" s="72"/>
      <c r="D340" s="107"/>
      <c r="E340" s="107"/>
      <c r="F340" s="12"/>
      <c r="G340" s="72"/>
      <c r="H340" s="72"/>
      <c r="I340" s="75"/>
      <c r="J340" s="75"/>
      <c r="K340" s="75"/>
      <c r="L340" s="124"/>
      <c r="M340" s="31"/>
      <c r="N340" s="207"/>
    </row>
    <row r="341" spans="1:14" ht="14.25" thickBot="1">
      <c r="A341" s="256"/>
      <c r="B341" s="15" t="s">
        <v>31</v>
      </c>
      <c r="C341" s="16">
        <f t="shared" ref="C341:L341" si="71">C329+C331+C332+C333+C334+C335+C336+C337</f>
        <v>25.340000000000003</v>
      </c>
      <c r="D341" s="16">
        <f t="shared" si="71"/>
        <v>363.85999999999996</v>
      </c>
      <c r="E341" s="16">
        <f t="shared" si="71"/>
        <v>320.54000000000002</v>
      </c>
      <c r="F341" s="17">
        <f>(D341-E341)/E341*100</f>
        <v>13.514693953952683</v>
      </c>
      <c r="G341" s="16">
        <f t="shared" si="71"/>
        <v>4598</v>
      </c>
      <c r="H341" s="16">
        <f t="shared" si="71"/>
        <v>285857.85000000003</v>
      </c>
      <c r="I341" s="16">
        <f t="shared" si="71"/>
        <v>396</v>
      </c>
      <c r="J341" s="16">
        <f t="shared" si="71"/>
        <v>3.3</v>
      </c>
      <c r="K341" s="16">
        <f t="shared" si="71"/>
        <v>123.97</v>
      </c>
      <c r="L341" s="16">
        <f t="shared" si="71"/>
        <v>170.41000000000003</v>
      </c>
      <c r="M341" s="16">
        <f t="shared" ref="M341:M343" si="72">(K341-L341)/L341*100</f>
        <v>-27.251921835573039</v>
      </c>
      <c r="N341" s="208">
        <f>D341/D406*100</f>
        <v>1.7254876104738086</v>
      </c>
    </row>
    <row r="342" spans="1:14" ht="14.25" thickTop="1">
      <c r="A342" s="254" t="s">
        <v>67</v>
      </c>
      <c r="B342" s="18" t="s">
        <v>19</v>
      </c>
      <c r="C342" s="32">
        <v>57.231599000000003</v>
      </c>
      <c r="D342" s="32">
        <v>571.61919899999998</v>
      </c>
      <c r="E342" s="32">
        <v>401.36060700000002</v>
      </c>
      <c r="F342" s="201">
        <f>(D342-E342)/E342*100</f>
        <v>42.420354422077097</v>
      </c>
      <c r="G342" s="31">
        <v>4985</v>
      </c>
      <c r="H342" s="31">
        <v>413758.46979900001</v>
      </c>
      <c r="I342" s="31">
        <v>457</v>
      </c>
      <c r="J342" s="34">
        <v>16.831666999999999</v>
      </c>
      <c r="K342" s="31">
        <v>160.27447799999999</v>
      </c>
      <c r="L342" s="31">
        <v>286.86339400000003</v>
      </c>
      <c r="M342" s="109">
        <f t="shared" si="72"/>
        <v>-44.128640547284334</v>
      </c>
      <c r="N342" s="209">
        <f>D342/D394*100</f>
        <v>4.6947616818237119</v>
      </c>
    </row>
    <row r="343" spans="1:14">
      <c r="A343" s="255"/>
      <c r="B343" s="193" t="s">
        <v>20</v>
      </c>
      <c r="C343" s="32">
        <v>21.867574000000001</v>
      </c>
      <c r="D343" s="32">
        <v>223.96642499999999</v>
      </c>
      <c r="E343" s="31">
        <v>146.051209</v>
      </c>
      <c r="F343" s="12">
        <f>(D343-E343)/E343*100</f>
        <v>53.347874717011067</v>
      </c>
      <c r="G343" s="31">
        <v>2693</v>
      </c>
      <c r="H343" s="31">
        <v>53860</v>
      </c>
      <c r="I343" s="31">
        <v>222</v>
      </c>
      <c r="J343" s="34">
        <v>14.187182</v>
      </c>
      <c r="K343" s="31">
        <v>84.703627999999995</v>
      </c>
      <c r="L343" s="31">
        <v>98.679480999999996</v>
      </c>
      <c r="M343" s="31">
        <f t="shared" si="72"/>
        <v>-14.162876474796215</v>
      </c>
      <c r="N343" s="207">
        <f>D343/D395*100</f>
        <v>5.2894081372394544</v>
      </c>
    </row>
    <row r="344" spans="1:14">
      <c r="A344" s="255"/>
      <c r="B344" s="193" t="s">
        <v>21</v>
      </c>
      <c r="C344" s="32">
        <v>0</v>
      </c>
      <c r="D344" s="32">
        <v>0.17452899999999999</v>
      </c>
      <c r="E344" s="31">
        <v>0.113208</v>
      </c>
      <c r="F344" s="12">
        <f>(D344-E344)/E344*100</f>
        <v>54.16666666666665</v>
      </c>
      <c r="G344" s="31">
        <v>3</v>
      </c>
      <c r="H344" s="31">
        <v>218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207">
        <f>D344/D396*100</f>
        <v>5.9204167611924353E-2</v>
      </c>
    </row>
    <row r="345" spans="1:14">
      <c r="A345" s="255"/>
      <c r="B345" s="193" t="s">
        <v>22</v>
      </c>
      <c r="C345" s="32">
        <v>3.7735999999999797E-2</v>
      </c>
      <c r="D345" s="32">
        <v>-4.1226399999999996</v>
      </c>
      <c r="E345" s="31">
        <v>10.458405000000001</v>
      </c>
      <c r="F345" s="12">
        <f>(D345-E345)/E345*100</f>
        <v>-139.41939521370611</v>
      </c>
      <c r="G345" s="31">
        <v>44</v>
      </c>
      <c r="H345" s="31">
        <v>-23098.5</v>
      </c>
      <c r="I345" s="31">
        <v>1</v>
      </c>
      <c r="J345" s="34">
        <v>0</v>
      </c>
      <c r="K345" s="31">
        <v>0.06</v>
      </c>
      <c r="L345" s="31">
        <v>0</v>
      </c>
      <c r="M345" s="31"/>
      <c r="N345" s="207">
        <f>D345/D397*100</f>
        <v>-1.4159160880477502</v>
      </c>
    </row>
    <row r="346" spans="1:14">
      <c r="A346" s="255"/>
      <c r="B346" s="193" t="s">
        <v>23</v>
      </c>
      <c r="C346" s="32">
        <v>0</v>
      </c>
      <c r="D346" s="32">
        <v>0</v>
      </c>
      <c r="E346" s="31">
        <v>0</v>
      </c>
      <c r="F346" s="12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207"/>
    </row>
    <row r="347" spans="1:14">
      <c r="A347" s="255"/>
      <c r="B347" s="193" t="s">
        <v>24</v>
      </c>
      <c r="C347" s="32">
        <v>3.7714139999999898</v>
      </c>
      <c r="D347" s="32">
        <v>136.634838</v>
      </c>
      <c r="E347" s="31">
        <v>124.22102599999999</v>
      </c>
      <c r="F347" s="12">
        <f>(D347-E347)/E347*100</f>
        <v>9.9933259285750928</v>
      </c>
      <c r="G347" s="31">
        <v>183</v>
      </c>
      <c r="H347" s="31">
        <v>198076.82837199999</v>
      </c>
      <c r="I347" s="31">
        <v>14</v>
      </c>
      <c r="J347" s="34">
        <v>1.2</v>
      </c>
      <c r="K347" s="31">
        <v>4.0865</v>
      </c>
      <c r="L347" s="31">
        <v>12.777399000000001</v>
      </c>
      <c r="M347" s="31"/>
      <c r="N347" s="207">
        <f>D347/D399*100</f>
        <v>12.897657281989028</v>
      </c>
    </row>
    <row r="348" spans="1:14">
      <c r="A348" s="255"/>
      <c r="B348" s="193" t="s">
        <v>25</v>
      </c>
      <c r="C348" s="32">
        <v>0</v>
      </c>
      <c r="D348" s="32">
        <v>9.0525000000000002</v>
      </c>
      <c r="E348" s="33">
        <v>0</v>
      </c>
      <c r="F348" s="12"/>
      <c r="G348" s="31">
        <v>1</v>
      </c>
      <c r="H348" s="31">
        <v>301.75</v>
      </c>
      <c r="I348" s="31">
        <v>11</v>
      </c>
      <c r="J348" s="34">
        <v>1.3939999999999999</v>
      </c>
      <c r="K348" s="31">
        <v>7.8</v>
      </c>
      <c r="L348" s="33">
        <v>0</v>
      </c>
      <c r="M348" s="31"/>
      <c r="N348" s="207"/>
    </row>
    <row r="349" spans="1:14">
      <c r="A349" s="255"/>
      <c r="B349" s="193" t="s">
        <v>26</v>
      </c>
      <c r="C349" s="32">
        <v>4.6518470000000001</v>
      </c>
      <c r="D349" s="32">
        <v>64.195356000000004</v>
      </c>
      <c r="E349" s="31">
        <v>81.567263999999994</v>
      </c>
      <c r="F349" s="12">
        <f>(D349-E349)/E349*100</f>
        <v>-21.297647056054242</v>
      </c>
      <c r="G349" s="31">
        <v>918</v>
      </c>
      <c r="H349" s="31">
        <v>257272.95999999999</v>
      </c>
      <c r="I349" s="31">
        <v>56</v>
      </c>
      <c r="J349" s="34">
        <v>0.93621100000000002</v>
      </c>
      <c r="K349" s="31">
        <v>13.274759</v>
      </c>
      <c r="L349" s="31">
        <v>26.184190000000001</v>
      </c>
      <c r="M349" s="31">
        <f>(K349-L349)/L349*100</f>
        <v>-49.302388196847033</v>
      </c>
      <c r="N349" s="207">
        <f>D349/D401*100</f>
        <v>3.5324652803990975</v>
      </c>
    </row>
    <row r="350" spans="1:14">
      <c r="A350" s="255"/>
      <c r="B350" s="193" t="s">
        <v>27</v>
      </c>
      <c r="C350" s="32">
        <v>0</v>
      </c>
      <c r="D350" s="32">
        <v>0</v>
      </c>
      <c r="E350" s="31">
        <v>0</v>
      </c>
      <c r="F350" s="12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207">
        <f>D350/D402*100</f>
        <v>0</v>
      </c>
    </row>
    <row r="351" spans="1:14">
      <c r="A351" s="255"/>
      <c r="B351" s="14" t="s">
        <v>28</v>
      </c>
      <c r="C351" s="32">
        <v>0</v>
      </c>
      <c r="D351" s="32">
        <v>0</v>
      </c>
      <c r="E351" s="34">
        <v>0</v>
      </c>
      <c r="F351" s="12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207"/>
    </row>
    <row r="352" spans="1:14">
      <c r="A352" s="255"/>
      <c r="B352" s="14" t="s">
        <v>29</v>
      </c>
      <c r="C352" s="32">
        <v>0</v>
      </c>
      <c r="D352" s="32">
        <v>0</v>
      </c>
      <c r="E352" s="34">
        <v>0</v>
      </c>
      <c r="F352" s="12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207"/>
    </row>
    <row r="353" spans="1:14">
      <c r="A353" s="255"/>
      <c r="B353" s="14" t="s">
        <v>30</v>
      </c>
      <c r="C353" s="32">
        <v>0</v>
      </c>
      <c r="D353" s="32">
        <v>0</v>
      </c>
      <c r="E353" s="34">
        <v>0</v>
      </c>
      <c r="F353" s="12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207"/>
    </row>
    <row r="354" spans="1:14" ht="14.25" thickBot="1">
      <c r="A354" s="256"/>
      <c r="B354" s="15" t="s">
        <v>31</v>
      </c>
      <c r="C354" s="16">
        <f t="shared" ref="C354:L354" si="73">C342+C344+C345+C346+C347+C348+C349+C350</f>
        <v>65.692595999999995</v>
      </c>
      <c r="D354" s="16">
        <f t="shared" si="73"/>
        <v>777.55378199999996</v>
      </c>
      <c r="E354" s="16">
        <f t="shared" si="73"/>
        <v>617.7205100000001</v>
      </c>
      <c r="F354" s="17">
        <f>(D354-E354)/E354*100</f>
        <v>25.87469080474596</v>
      </c>
      <c r="G354" s="16">
        <f t="shared" si="73"/>
        <v>6134</v>
      </c>
      <c r="H354" s="16">
        <f t="shared" si="73"/>
        <v>846529.50817099994</v>
      </c>
      <c r="I354" s="16">
        <f t="shared" si="73"/>
        <v>539</v>
      </c>
      <c r="J354" s="16">
        <f t="shared" si="73"/>
        <v>20.361877999999997</v>
      </c>
      <c r="K354" s="16">
        <f t="shared" si="73"/>
        <v>185.49573699999999</v>
      </c>
      <c r="L354" s="16">
        <f t="shared" si="73"/>
        <v>325.82498300000003</v>
      </c>
      <c r="M354" s="16">
        <f t="shared" ref="M354:M356" si="74">(K354-L354)/L354*100</f>
        <v>-43.068903037432221</v>
      </c>
      <c r="N354" s="208">
        <f>D354/D406*100</f>
        <v>3.6872957107625259</v>
      </c>
    </row>
    <row r="355" spans="1:14" ht="15" thickTop="1" thickBot="1">
      <c r="A355" s="254" t="s">
        <v>43</v>
      </c>
      <c r="B355" s="18" t="s">
        <v>19</v>
      </c>
      <c r="C355" s="94">
        <v>8.8699999999999992</v>
      </c>
      <c r="D355" s="94">
        <v>104.4</v>
      </c>
      <c r="E355" s="94">
        <v>77.819999999999993</v>
      </c>
      <c r="F355" s="201">
        <f>(D355-E355)/E355*100</f>
        <v>34.155744024672344</v>
      </c>
      <c r="G355" s="95">
        <v>1021</v>
      </c>
      <c r="H355" s="95">
        <v>81411.350000000006</v>
      </c>
      <c r="I355" s="95">
        <v>68</v>
      </c>
      <c r="J355" s="95">
        <v>1.31</v>
      </c>
      <c r="K355" s="95">
        <v>18.329999999999998</v>
      </c>
      <c r="L355" s="95">
        <v>34.65</v>
      </c>
      <c r="M355" s="109">
        <f t="shared" si="74"/>
        <v>-47.099567099567103</v>
      </c>
      <c r="N355" s="209">
        <f>D355/D394*100</f>
        <v>0.85744691647838722</v>
      </c>
    </row>
    <row r="356" spans="1:14" ht="14.25" thickBot="1">
      <c r="A356" s="257"/>
      <c r="B356" s="193" t="s">
        <v>20</v>
      </c>
      <c r="C356" s="95">
        <v>3.66</v>
      </c>
      <c r="D356" s="95">
        <v>41.95</v>
      </c>
      <c r="E356" s="95">
        <v>17.18</v>
      </c>
      <c r="F356" s="12">
        <f>(D356-E356)/E356*100</f>
        <v>144.17927823050061</v>
      </c>
      <c r="G356" s="95">
        <v>545</v>
      </c>
      <c r="H356" s="95">
        <v>10900</v>
      </c>
      <c r="I356" s="95">
        <v>29</v>
      </c>
      <c r="J356" s="95">
        <v>0.77</v>
      </c>
      <c r="K356" s="95">
        <v>4</v>
      </c>
      <c r="L356" s="95">
        <v>3.89</v>
      </c>
      <c r="M356" s="31">
        <f t="shared" si="74"/>
        <v>2.8277634961439557</v>
      </c>
      <c r="N356" s="207">
        <f>D356/D395*100</f>
        <v>0.99073185347846282</v>
      </c>
    </row>
    <row r="357" spans="1:14" ht="14.25" thickBot="1">
      <c r="A357" s="257"/>
      <c r="B357" s="193" t="s">
        <v>21</v>
      </c>
      <c r="C357" s="95"/>
      <c r="D357" s="95">
        <v>0.74</v>
      </c>
      <c r="E357" s="95"/>
      <c r="F357" s="12" t="e">
        <f>(D357-E357)/E357*100</f>
        <v>#DIV/0!</v>
      </c>
      <c r="G357" s="95">
        <v>1</v>
      </c>
      <c r="H357" s="95">
        <v>780</v>
      </c>
      <c r="I357" s="95"/>
      <c r="J357" s="95"/>
      <c r="K357" s="95"/>
      <c r="L357" s="95"/>
      <c r="M357" s="31"/>
      <c r="N357" s="207">
        <f>D357/D396*100</f>
        <v>0.25102466657589301</v>
      </c>
    </row>
    <row r="358" spans="1:14" ht="14.25" thickBot="1">
      <c r="A358" s="257"/>
      <c r="B358" s="193" t="s">
        <v>22</v>
      </c>
      <c r="C358" s="95"/>
      <c r="D358" s="95">
        <v>1.4999999999999999E-2</v>
      </c>
      <c r="E358" s="95">
        <v>0.36</v>
      </c>
      <c r="F358" s="12">
        <f>(D358-E358)/E358*100</f>
        <v>-95.833333333333329</v>
      </c>
      <c r="G358" s="95">
        <v>2</v>
      </c>
      <c r="H358" s="95">
        <v>50</v>
      </c>
      <c r="I358" s="95"/>
      <c r="J358" s="95"/>
      <c r="K358" s="95"/>
      <c r="L358" s="95">
        <v>0.39</v>
      </c>
      <c r="M358" s="31"/>
      <c r="N358" s="207">
        <f>D358/D397*100</f>
        <v>5.1517331905565978E-3</v>
      </c>
    </row>
    <row r="359" spans="1:14" ht="14.25" thickBot="1">
      <c r="A359" s="257"/>
      <c r="B359" s="193" t="s">
        <v>23</v>
      </c>
      <c r="C359" s="95"/>
      <c r="D359" s="95"/>
      <c r="E359" s="95"/>
      <c r="F359" s="12"/>
      <c r="G359" s="95"/>
      <c r="H359" s="95"/>
      <c r="I359" s="95"/>
      <c r="J359" s="95"/>
      <c r="K359" s="95"/>
      <c r="L359" s="95"/>
      <c r="M359" s="31"/>
      <c r="N359" s="207"/>
    </row>
    <row r="360" spans="1:14" ht="14.25" thickBot="1">
      <c r="A360" s="257"/>
      <c r="B360" s="193" t="s">
        <v>24</v>
      </c>
      <c r="C360" s="95"/>
      <c r="D360" s="95">
        <v>0.73</v>
      </c>
      <c r="E360" s="95">
        <v>4.22</v>
      </c>
      <c r="F360" s="12">
        <f>(D360-E360)/E360*100</f>
        <v>-82.70142180094787</v>
      </c>
      <c r="G360" s="95">
        <v>2</v>
      </c>
      <c r="H360" s="95">
        <v>197.81</v>
      </c>
      <c r="I360" s="95">
        <v>3</v>
      </c>
      <c r="J360" s="95">
        <v>0.41</v>
      </c>
      <c r="K360" s="95">
        <v>1.19</v>
      </c>
      <c r="L360" s="95">
        <v>2.38</v>
      </c>
      <c r="M360" s="31">
        <f>(K360-L360)/L360*100</f>
        <v>-50</v>
      </c>
      <c r="N360" s="207">
        <f>D360/D399*100</f>
        <v>6.890841277136063E-2</v>
      </c>
    </row>
    <row r="361" spans="1:14" ht="14.25" thickBot="1">
      <c r="A361" s="257"/>
      <c r="B361" s="193" t="s">
        <v>25</v>
      </c>
      <c r="C361" s="95">
        <v>23.64</v>
      </c>
      <c r="D361" s="95">
        <v>1267.1400000000001</v>
      </c>
      <c r="E361" s="95">
        <v>1241.67</v>
      </c>
      <c r="F361" s="12">
        <f>(D361-E361)/E361*100</f>
        <v>2.0512696610210464</v>
      </c>
      <c r="G361" s="95">
        <v>213</v>
      </c>
      <c r="H361" s="95">
        <v>22328.36</v>
      </c>
      <c r="I361" s="95">
        <v>112</v>
      </c>
      <c r="J361" s="95">
        <v>1.02</v>
      </c>
      <c r="K361" s="95">
        <v>210.51</v>
      </c>
      <c r="L361" s="95">
        <v>442.83</v>
      </c>
      <c r="M361" s="31">
        <f>(K361-L361)/L361*100</f>
        <v>-52.462570286565949</v>
      </c>
      <c r="N361" s="207">
        <f>D361/D400*100</f>
        <v>23.712426106784189</v>
      </c>
    </row>
    <row r="362" spans="1:14" ht="14.25" thickBot="1">
      <c r="A362" s="257"/>
      <c r="B362" s="193" t="s">
        <v>26</v>
      </c>
      <c r="C362" s="95"/>
      <c r="D362" s="95">
        <v>1.35</v>
      </c>
      <c r="E362" s="95">
        <v>10.39</v>
      </c>
      <c r="F362" s="12">
        <f>(D362-E362)/E362*100</f>
        <v>-87.006737247353229</v>
      </c>
      <c r="G362" s="95">
        <v>9</v>
      </c>
      <c r="H362" s="95">
        <v>1462.97</v>
      </c>
      <c r="I362" s="95">
        <v>4</v>
      </c>
      <c r="J362" s="95"/>
      <c r="K362" s="95">
        <v>0.63</v>
      </c>
      <c r="L362" s="95">
        <v>6.26</v>
      </c>
      <c r="M362" s="31">
        <f>(K362-L362)/L362*100</f>
        <v>-89.936102236421718</v>
      </c>
      <c r="N362" s="207">
        <f>D362/D401*100</f>
        <v>7.42861855698531E-2</v>
      </c>
    </row>
    <row r="363" spans="1:14" ht="14.25" thickBot="1">
      <c r="A363" s="257"/>
      <c r="B363" s="193" t="s">
        <v>27</v>
      </c>
      <c r="C363" s="95"/>
      <c r="D363" s="95"/>
      <c r="E363" s="95"/>
      <c r="F363" s="12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207">
        <f>D363/D402*100</f>
        <v>0</v>
      </c>
    </row>
    <row r="364" spans="1:14" ht="14.25" thickBot="1">
      <c r="A364" s="257"/>
      <c r="B364" s="14" t="s">
        <v>28</v>
      </c>
      <c r="C364" s="13"/>
      <c r="D364" s="13"/>
      <c r="E364" s="13"/>
      <c r="F364" s="12"/>
      <c r="G364" s="13"/>
      <c r="H364" s="13"/>
      <c r="I364" s="13"/>
      <c r="J364" s="13"/>
      <c r="K364" s="13"/>
      <c r="L364" s="13"/>
      <c r="M364" s="31"/>
      <c r="N364" s="207"/>
    </row>
    <row r="365" spans="1:14" ht="14.25" thickBot="1">
      <c r="A365" s="257"/>
      <c r="B365" s="14" t="s">
        <v>29</v>
      </c>
      <c r="C365" s="34"/>
      <c r="D365" s="34"/>
      <c r="E365" s="34"/>
      <c r="F365" s="12"/>
      <c r="G365" s="34"/>
      <c r="H365" s="34"/>
      <c r="I365" s="34"/>
      <c r="J365" s="34"/>
      <c r="K365" s="34"/>
      <c r="L365" s="34"/>
      <c r="M365" s="31"/>
      <c r="N365" s="207"/>
    </row>
    <row r="366" spans="1:14" ht="14.25" thickBot="1">
      <c r="A366" s="257"/>
      <c r="B366" s="14" t="s">
        <v>30</v>
      </c>
      <c r="C366" s="34"/>
      <c r="D366" s="34"/>
      <c r="E366" s="34"/>
      <c r="F366" s="12"/>
      <c r="G366" s="34"/>
      <c r="H366" s="34"/>
      <c r="I366" s="34"/>
      <c r="J366" s="34"/>
      <c r="K366" s="34"/>
      <c r="L366" s="34"/>
      <c r="M366" s="31"/>
      <c r="N366" s="207"/>
    </row>
    <row r="367" spans="1:14" ht="14.25" thickBot="1">
      <c r="A367" s="258"/>
      <c r="B367" s="15" t="s">
        <v>31</v>
      </c>
      <c r="C367" s="16">
        <f t="shared" ref="C367:L367" si="75">C355+C357+C358+C359+C360+C361+C362+C363</f>
        <v>32.51</v>
      </c>
      <c r="D367" s="16">
        <f t="shared" si="75"/>
        <v>1374.375</v>
      </c>
      <c r="E367" s="16">
        <f t="shared" si="75"/>
        <v>1334.4600000000003</v>
      </c>
      <c r="F367" s="17">
        <f>(D367-E367)/E367*100</f>
        <v>2.991097522593388</v>
      </c>
      <c r="G367" s="16">
        <f t="shared" si="75"/>
        <v>1248</v>
      </c>
      <c r="H367" s="16">
        <f t="shared" si="75"/>
        <v>106230.49</v>
      </c>
      <c r="I367" s="16">
        <f t="shared" si="75"/>
        <v>187</v>
      </c>
      <c r="J367" s="16">
        <f t="shared" si="75"/>
        <v>2.74</v>
      </c>
      <c r="K367" s="16">
        <f t="shared" si="75"/>
        <v>230.66</v>
      </c>
      <c r="L367" s="16">
        <f t="shared" si="75"/>
        <v>486.51</v>
      </c>
      <c r="M367" s="16">
        <f>(K367-L367)/L367*100</f>
        <v>-52.588847094612646</v>
      </c>
      <c r="N367" s="208">
        <f>D367/D406*100</f>
        <v>6.5175260667425405</v>
      </c>
    </row>
    <row r="368" spans="1:14" ht="14.25" thickTop="1">
      <c r="A368" s="259" t="s">
        <v>44</v>
      </c>
      <c r="B368" s="18" t="s">
        <v>19</v>
      </c>
      <c r="C368" s="34"/>
      <c r="D368" s="34"/>
      <c r="E368" s="34"/>
      <c r="F368" s="202"/>
      <c r="G368" s="34"/>
      <c r="H368" s="34"/>
      <c r="I368" s="34"/>
      <c r="J368" s="34"/>
      <c r="K368" s="34"/>
      <c r="L368" s="34"/>
      <c r="M368" s="34"/>
      <c r="N368" s="211"/>
    </row>
    <row r="369" spans="1:14">
      <c r="A369" s="260"/>
      <c r="B369" s="193" t="s">
        <v>20</v>
      </c>
      <c r="C369" s="34"/>
      <c r="D369" s="34"/>
      <c r="E369" s="34"/>
      <c r="F369" s="12"/>
      <c r="G369" s="34"/>
      <c r="H369" s="34"/>
      <c r="I369" s="34"/>
      <c r="J369" s="34"/>
      <c r="K369" s="34"/>
      <c r="L369" s="34"/>
      <c r="M369" s="31"/>
      <c r="N369" s="211"/>
    </row>
    <row r="370" spans="1:14">
      <c r="A370" s="260"/>
      <c r="B370" s="193" t="s">
        <v>21</v>
      </c>
      <c r="C370" s="34"/>
      <c r="D370" s="34"/>
      <c r="E370" s="34"/>
      <c r="F370" s="12"/>
      <c r="G370" s="34"/>
      <c r="H370" s="34"/>
      <c r="I370" s="34"/>
      <c r="J370" s="34"/>
      <c r="K370" s="34"/>
      <c r="L370" s="34"/>
      <c r="M370" s="31"/>
      <c r="N370" s="211"/>
    </row>
    <row r="371" spans="1:14">
      <c r="A371" s="260"/>
      <c r="B371" s="193" t="s">
        <v>22</v>
      </c>
      <c r="C371" s="34"/>
      <c r="D371" s="34"/>
      <c r="E371" s="34"/>
      <c r="F371" s="12"/>
      <c r="G371" s="34"/>
      <c r="H371" s="34"/>
      <c r="I371" s="34"/>
      <c r="J371" s="34"/>
      <c r="K371" s="34"/>
      <c r="L371" s="34"/>
      <c r="M371" s="31"/>
      <c r="N371" s="211"/>
    </row>
    <row r="372" spans="1:14">
      <c r="A372" s="260"/>
      <c r="B372" s="193" t="s">
        <v>23</v>
      </c>
      <c r="C372" s="34"/>
      <c r="D372" s="34"/>
      <c r="E372" s="34"/>
      <c r="F372" s="12"/>
      <c r="G372" s="34"/>
      <c r="H372" s="34"/>
      <c r="I372" s="34"/>
      <c r="J372" s="34"/>
      <c r="K372" s="34"/>
      <c r="L372" s="34"/>
      <c r="M372" s="31"/>
      <c r="N372" s="211"/>
    </row>
    <row r="373" spans="1:14">
      <c r="A373" s="260"/>
      <c r="B373" s="193" t="s">
        <v>24</v>
      </c>
      <c r="C373" s="34"/>
      <c r="D373" s="34"/>
      <c r="E373" s="34"/>
      <c r="F373" s="12"/>
      <c r="G373" s="34"/>
      <c r="H373" s="34"/>
      <c r="I373" s="34"/>
      <c r="J373" s="34"/>
      <c r="K373" s="34"/>
      <c r="L373" s="34"/>
      <c r="M373" s="31"/>
      <c r="N373" s="211"/>
    </row>
    <row r="374" spans="1:14">
      <c r="A374" s="260"/>
      <c r="B374" s="193" t="s">
        <v>25</v>
      </c>
      <c r="C374" s="33"/>
      <c r="D374" s="33"/>
      <c r="E374" s="33"/>
      <c r="F374" s="12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211">
        <f>D374/D400*100</f>
        <v>0</v>
      </c>
    </row>
    <row r="375" spans="1:14">
      <c r="A375" s="260"/>
      <c r="B375" s="193" t="s">
        <v>26</v>
      </c>
      <c r="C375" s="34"/>
      <c r="D375" s="34"/>
      <c r="E375" s="34"/>
      <c r="F375" s="12"/>
      <c r="G375" s="34"/>
      <c r="H375" s="34"/>
      <c r="I375" s="34"/>
      <c r="J375" s="34"/>
      <c r="K375" s="34"/>
      <c r="L375" s="34"/>
      <c r="M375" s="31"/>
      <c r="N375" s="211"/>
    </row>
    <row r="376" spans="1:14">
      <c r="A376" s="260"/>
      <c r="B376" s="193" t="s">
        <v>27</v>
      </c>
      <c r="C376" s="34"/>
      <c r="D376" s="34"/>
      <c r="E376" s="34"/>
      <c r="F376" s="12"/>
      <c r="G376" s="34"/>
      <c r="H376" s="34"/>
      <c r="I376" s="34"/>
      <c r="J376" s="34"/>
      <c r="K376" s="34"/>
      <c r="L376" s="34"/>
      <c r="M376" s="31"/>
      <c r="N376" s="211"/>
    </row>
    <row r="377" spans="1:14">
      <c r="A377" s="260"/>
      <c r="B377" s="14" t="s">
        <v>28</v>
      </c>
      <c r="C377" s="34"/>
      <c r="D377" s="34"/>
      <c r="E377" s="34"/>
      <c r="F377" s="12"/>
      <c r="G377" s="34"/>
      <c r="H377" s="34"/>
      <c r="I377" s="34"/>
      <c r="J377" s="34"/>
      <c r="K377" s="34"/>
      <c r="L377" s="34"/>
      <c r="M377" s="31"/>
      <c r="N377" s="211"/>
    </row>
    <row r="378" spans="1:14">
      <c r="A378" s="260"/>
      <c r="B378" s="14" t="s">
        <v>29</v>
      </c>
      <c r="C378" s="34"/>
      <c r="D378" s="34"/>
      <c r="E378" s="34"/>
      <c r="F378" s="12"/>
      <c r="G378" s="34"/>
      <c r="H378" s="34"/>
      <c r="I378" s="34"/>
      <c r="J378" s="34"/>
      <c r="K378" s="34"/>
      <c r="L378" s="34"/>
      <c r="M378" s="31"/>
      <c r="N378" s="211"/>
    </row>
    <row r="379" spans="1:14">
      <c r="A379" s="260"/>
      <c r="B379" s="14" t="s">
        <v>30</v>
      </c>
      <c r="C379" s="34"/>
      <c r="D379" s="34"/>
      <c r="E379" s="34"/>
      <c r="F379" s="12"/>
      <c r="G379" s="34"/>
      <c r="H379" s="34"/>
      <c r="I379" s="34"/>
      <c r="J379" s="34"/>
      <c r="K379" s="34"/>
      <c r="L379" s="34"/>
      <c r="M379" s="31"/>
      <c r="N379" s="211"/>
    </row>
    <row r="380" spans="1:14" ht="14.25" thickBot="1">
      <c r="A380" s="256"/>
      <c r="B380" s="15" t="s">
        <v>31</v>
      </c>
      <c r="C380" s="16">
        <f t="shared" ref="C380:L380" si="76">C368+C370+C371+C372+C373+C374+C375+C376</f>
        <v>0</v>
      </c>
      <c r="D380" s="16">
        <f t="shared" si="76"/>
        <v>0</v>
      </c>
      <c r="E380" s="16">
        <f t="shared" si="76"/>
        <v>0</v>
      </c>
      <c r="F380" s="17" t="e">
        <f t="shared" ref="F380:F406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f t="shared" si="76"/>
        <v>0</v>
      </c>
      <c r="M380" s="16" t="e">
        <f>(K380-L380)/L380*100</f>
        <v>#DIV/0!</v>
      </c>
      <c r="N380" s="208">
        <f>D380/D406*100</f>
        <v>0</v>
      </c>
    </row>
    <row r="381" spans="1:14" ht="14.25" thickTop="1">
      <c r="A381" s="259" t="s">
        <v>121</v>
      </c>
      <c r="B381" s="18" t="s">
        <v>19</v>
      </c>
      <c r="C381" s="34">
        <v>77.285799999999995</v>
      </c>
      <c r="D381" s="34">
        <v>793.94</v>
      </c>
      <c r="E381" s="34">
        <v>0</v>
      </c>
      <c r="F381" s="202" t="e">
        <f t="shared" si="77"/>
        <v>#DIV/0!</v>
      </c>
      <c r="G381" s="34">
        <v>5772</v>
      </c>
      <c r="H381" s="34">
        <v>613236.52</v>
      </c>
      <c r="I381" s="34">
        <v>729</v>
      </c>
      <c r="J381" s="34">
        <v>16.515799999999999</v>
      </c>
      <c r="K381" s="34">
        <v>330.29489999999998</v>
      </c>
      <c r="L381" s="34"/>
      <c r="M381" s="34" t="e">
        <f>(K381-L381)/L381*100</f>
        <v>#DIV/0!</v>
      </c>
      <c r="N381" s="211" t="e">
        <f>D381/D407*100</f>
        <v>#DIV/0!</v>
      </c>
    </row>
    <row r="382" spans="1:14">
      <c r="A382" s="260"/>
      <c r="B382" s="193" t="s">
        <v>20</v>
      </c>
      <c r="C382" s="34">
        <v>20.477564000000001</v>
      </c>
      <c r="D382" s="34">
        <v>231.856369</v>
      </c>
      <c r="E382" s="34">
        <v>0</v>
      </c>
      <c r="F382" s="12" t="e">
        <f t="shared" si="77"/>
        <v>#DIV/0!</v>
      </c>
      <c r="G382" s="34">
        <v>2768</v>
      </c>
      <c r="H382" s="34">
        <v>55240</v>
      </c>
      <c r="I382" s="34">
        <v>268</v>
      </c>
      <c r="J382" s="34">
        <v>6.1753</v>
      </c>
      <c r="K382" s="34">
        <v>60.247641000000002</v>
      </c>
      <c r="L382" s="34"/>
      <c r="M382" s="31" t="e">
        <f>(K382-L382)/L382*100</f>
        <v>#DIV/0!</v>
      </c>
      <c r="N382" s="211"/>
    </row>
    <row r="383" spans="1:14">
      <c r="A383" s="260"/>
      <c r="B383" s="193" t="s">
        <v>21</v>
      </c>
      <c r="C383" s="34">
        <v>0</v>
      </c>
      <c r="D383" s="34">
        <v>5.3302000000000002E-2</v>
      </c>
      <c r="E383" s="34">
        <v>0</v>
      </c>
      <c r="F383" s="12" t="e">
        <f t="shared" si="77"/>
        <v>#DIV/0!</v>
      </c>
      <c r="G383" s="34">
        <v>2</v>
      </c>
      <c r="H383" s="34">
        <v>37.700000000000003</v>
      </c>
      <c r="I383" s="34">
        <v>0</v>
      </c>
      <c r="J383" s="34">
        <v>0</v>
      </c>
      <c r="K383" s="34">
        <v>0</v>
      </c>
      <c r="L383" s="34"/>
      <c r="M383" s="31" t="e">
        <f>(K383-L383)/L383*100</f>
        <v>#DIV/0!</v>
      </c>
      <c r="N383" s="211"/>
    </row>
    <row r="384" spans="1:14">
      <c r="A384" s="260"/>
      <c r="B384" s="193" t="s">
        <v>22</v>
      </c>
      <c r="C384" s="34">
        <v>0.28056300000000001</v>
      </c>
      <c r="D384" s="34">
        <v>2.8437009999999998</v>
      </c>
      <c r="E384" s="34">
        <v>0</v>
      </c>
      <c r="F384" s="12" t="e">
        <f t="shared" si="77"/>
        <v>#DIV/0!</v>
      </c>
      <c r="G384" s="34">
        <v>259</v>
      </c>
      <c r="H384" s="34">
        <v>61398.1</v>
      </c>
      <c r="I384" s="34">
        <v>1</v>
      </c>
      <c r="J384" s="34">
        <v>0</v>
      </c>
      <c r="K384" s="34">
        <v>0.15</v>
      </c>
      <c r="L384" s="34"/>
      <c r="M384" s="31" t="e">
        <f>(K384-L384)/L384*100</f>
        <v>#DIV/0!</v>
      </c>
      <c r="N384" s="211"/>
    </row>
    <row r="385" spans="1:14">
      <c r="A385" s="260"/>
      <c r="B385" s="193" t="s">
        <v>23</v>
      </c>
      <c r="C385" s="34">
        <v>5.5659999999999998E-3</v>
      </c>
      <c r="D385" s="34">
        <v>0.261602</v>
      </c>
      <c r="E385" s="34">
        <v>0</v>
      </c>
      <c r="F385" s="202" t="e">
        <f t="shared" si="77"/>
        <v>#DIV/0!</v>
      </c>
      <c r="G385" s="34">
        <v>47</v>
      </c>
      <c r="H385" s="34">
        <v>14.1</v>
      </c>
      <c r="I385" s="34">
        <v>0</v>
      </c>
      <c r="J385" s="34">
        <v>0</v>
      </c>
      <c r="K385" s="34">
        <v>0</v>
      </c>
      <c r="L385" s="34"/>
      <c r="M385" s="31" t="e">
        <f t="shared" ref="M385:M392" si="78">(K385-L385)/L385*100</f>
        <v>#DIV/0!</v>
      </c>
      <c r="N385" s="211"/>
    </row>
    <row r="386" spans="1:14">
      <c r="A386" s="260"/>
      <c r="B386" s="193" t="s">
        <v>24</v>
      </c>
      <c r="C386" s="34">
        <v>3.1412300000000002</v>
      </c>
      <c r="D386" s="34">
        <v>130.64746500000001</v>
      </c>
      <c r="E386" s="34">
        <v>0</v>
      </c>
      <c r="F386" s="12" t="e">
        <f t="shared" si="77"/>
        <v>#DIV/0!</v>
      </c>
      <c r="G386" s="34">
        <v>469</v>
      </c>
      <c r="H386" s="34">
        <v>19908.8</v>
      </c>
      <c r="I386" s="34">
        <v>6</v>
      </c>
      <c r="J386" s="34">
        <v>0.21600000000000003</v>
      </c>
      <c r="K386" s="34">
        <v>7.585369</v>
      </c>
      <c r="L386" s="34"/>
      <c r="M386" s="31" t="e">
        <f t="shared" si="78"/>
        <v>#DIV/0!</v>
      </c>
      <c r="N386" s="211"/>
    </row>
    <row r="387" spans="1:14">
      <c r="A387" s="260"/>
      <c r="B387" s="193" t="s">
        <v>25</v>
      </c>
      <c r="C387" s="33"/>
      <c r="D387" s="33"/>
      <c r="E387" s="33">
        <v>0</v>
      </c>
      <c r="F387" s="12" t="e">
        <f t="shared" si="77"/>
        <v>#DIV/0!</v>
      </c>
      <c r="G387" s="33"/>
      <c r="H387" s="33"/>
      <c r="I387" s="33"/>
      <c r="J387" s="33"/>
      <c r="K387" s="33"/>
      <c r="L387" s="33"/>
      <c r="M387" s="31" t="e">
        <f t="shared" si="78"/>
        <v>#DIV/0!</v>
      </c>
      <c r="N387" s="211" t="e">
        <f>D387/D413*100</f>
        <v>#VALUE!</v>
      </c>
    </row>
    <row r="388" spans="1:14">
      <c r="A388" s="260"/>
      <c r="B388" s="193" t="s">
        <v>26</v>
      </c>
      <c r="C388" s="34">
        <v>2.9728189999999999</v>
      </c>
      <c r="D388" s="34">
        <v>40.3095</v>
      </c>
      <c r="E388" s="34">
        <v>0</v>
      </c>
      <c r="F388" s="12" t="e">
        <f t="shared" si="77"/>
        <v>#DIV/0!</v>
      </c>
      <c r="G388" s="34">
        <v>2375</v>
      </c>
      <c r="H388" s="34">
        <v>236420.44</v>
      </c>
      <c r="I388" s="34">
        <v>51</v>
      </c>
      <c r="J388" s="34">
        <v>0.89892899999999998</v>
      </c>
      <c r="K388" s="34">
        <v>8.6692</v>
      </c>
      <c r="L388" s="34"/>
      <c r="M388" s="31" t="e">
        <f t="shared" si="78"/>
        <v>#DIV/0!</v>
      </c>
      <c r="N388" s="211"/>
    </row>
    <row r="389" spans="1:14">
      <c r="A389" s="260"/>
      <c r="B389" s="193" t="s">
        <v>27</v>
      </c>
      <c r="C389" s="34">
        <v>0</v>
      </c>
      <c r="D389" s="34">
        <v>1.246227</v>
      </c>
      <c r="E389" s="34">
        <v>0</v>
      </c>
      <c r="F389" s="202" t="e">
        <f t="shared" si="77"/>
        <v>#DIV/0!</v>
      </c>
      <c r="G389" s="34">
        <v>3</v>
      </c>
      <c r="H389" s="34">
        <v>70.210700000000003</v>
      </c>
      <c r="I389" s="34">
        <v>0</v>
      </c>
      <c r="J389" s="34">
        <v>0</v>
      </c>
      <c r="K389" s="34">
        <v>0</v>
      </c>
      <c r="L389" s="34"/>
      <c r="M389" s="31" t="e">
        <f t="shared" si="78"/>
        <v>#DIV/0!</v>
      </c>
      <c r="N389" s="211"/>
    </row>
    <row r="390" spans="1:14">
      <c r="A390" s="260"/>
      <c r="B390" s="14" t="s">
        <v>28</v>
      </c>
      <c r="C390" s="34"/>
      <c r="D390" s="34"/>
      <c r="E390" s="34">
        <v>0</v>
      </c>
      <c r="F390" s="12" t="e">
        <f t="shared" si="77"/>
        <v>#DIV/0!</v>
      </c>
      <c r="G390" s="34"/>
      <c r="H390" s="34"/>
      <c r="I390" s="34"/>
      <c r="J390" s="34"/>
      <c r="K390" s="34"/>
      <c r="L390" s="34"/>
      <c r="M390" s="31" t="e">
        <f t="shared" si="78"/>
        <v>#DIV/0!</v>
      </c>
      <c r="N390" s="211"/>
    </row>
    <row r="391" spans="1:14">
      <c r="A391" s="260"/>
      <c r="B391" s="14" t="s">
        <v>29</v>
      </c>
      <c r="C391" s="34"/>
      <c r="D391" s="34"/>
      <c r="E391" s="34">
        <v>0</v>
      </c>
      <c r="F391" s="12" t="e">
        <f t="shared" si="77"/>
        <v>#DIV/0!</v>
      </c>
      <c r="G391" s="34"/>
      <c r="H391" s="34"/>
      <c r="I391" s="34"/>
      <c r="J391" s="34"/>
      <c r="K391" s="34"/>
      <c r="L391" s="34"/>
      <c r="M391" s="31" t="e">
        <f t="shared" si="78"/>
        <v>#DIV/0!</v>
      </c>
      <c r="N391" s="211"/>
    </row>
    <row r="392" spans="1:14">
      <c r="A392" s="260"/>
      <c r="B392" s="14" t="s">
        <v>30</v>
      </c>
      <c r="C392" s="34">
        <v>0</v>
      </c>
      <c r="D392" s="34">
        <v>1.246227</v>
      </c>
      <c r="E392" s="34">
        <v>0</v>
      </c>
      <c r="F392" s="12" t="e">
        <f t="shared" si="77"/>
        <v>#DIV/0!</v>
      </c>
      <c r="G392" s="34">
        <v>3</v>
      </c>
      <c r="H392" s="34">
        <v>70.210700000000003</v>
      </c>
      <c r="I392" s="34">
        <v>0</v>
      </c>
      <c r="J392" s="34">
        <v>0</v>
      </c>
      <c r="K392" s="34">
        <v>0</v>
      </c>
      <c r="L392" s="34"/>
      <c r="M392" s="31" t="e">
        <f t="shared" si="78"/>
        <v>#DIV/0!</v>
      </c>
      <c r="N392" s="211"/>
    </row>
    <row r="393" spans="1:14" ht="14.25" thickBot="1">
      <c r="A393" s="256"/>
      <c r="B393" s="15" t="s">
        <v>31</v>
      </c>
      <c r="C393" s="16">
        <f t="shared" ref="C393:D393" si="79">C381+C383+C384+C385+C386+C387+C388+C389</f>
        <v>83.685977999999992</v>
      </c>
      <c r="D393" s="16">
        <f t="shared" si="79"/>
        <v>969.30179700000008</v>
      </c>
      <c r="E393" s="16">
        <f t="shared" ref="E393" si="80">E381+E383+E384+E385+E386+E387+E388+E389</f>
        <v>0</v>
      </c>
      <c r="F393" s="17" t="e">
        <f t="shared" si="77"/>
        <v>#DIV/0!</v>
      </c>
      <c r="G393" s="16">
        <f t="shared" ref="G393:K393" si="81">G381+G383+G384+G385+G386+G387+G388+G389</f>
        <v>8927</v>
      </c>
      <c r="H393" s="16">
        <f t="shared" si="81"/>
        <v>931085.87069999997</v>
      </c>
      <c r="I393" s="16">
        <f t="shared" si="81"/>
        <v>787</v>
      </c>
      <c r="J393" s="16">
        <f t="shared" si="81"/>
        <v>17.630728999999999</v>
      </c>
      <c r="K393" s="16">
        <f t="shared" si="81"/>
        <v>346.69946899999997</v>
      </c>
      <c r="L393" s="16">
        <f t="shared" ref="L393" si="82">L381+L383+L384+L385+L386+L387+L388+L389</f>
        <v>0</v>
      </c>
      <c r="M393" s="16" t="e">
        <f>(K393-L393)/L393*100</f>
        <v>#DIV/0!</v>
      </c>
      <c r="N393" s="208">
        <f>D393/D406*100</f>
        <v>4.5965982562895036</v>
      </c>
    </row>
    <row r="394" spans="1:14" ht="15" thickTop="1" thickBot="1">
      <c r="A394" s="255" t="s">
        <v>49</v>
      </c>
      <c r="B394" s="196" t="s">
        <v>19</v>
      </c>
      <c r="C394" s="32">
        <f>C225+C238+C251+C264+C277+C290+C303+C316+C329+C342+C355+C368+C381</f>
        <v>1234.0431140000001</v>
      </c>
      <c r="D394" s="32">
        <f t="shared" ref="D394:E394" si="83">D225+D238+D251+D264+D277+D290+D303+D316+D329+D342+D355+D368+D381</f>
        <v>12175.680849</v>
      </c>
      <c r="E394" s="32">
        <f t="shared" si="83"/>
        <v>9732.7034040000017</v>
      </c>
      <c r="F394" s="26">
        <f t="shared" si="77"/>
        <v>25.100707825905495</v>
      </c>
      <c r="G394" s="32">
        <f>G225+G238+G251+G264+G277+G290+G303+G316+G329+G342+G355+G368+G381</f>
        <v>93504</v>
      </c>
      <c r="H394" s="32">
        <f t="shared" ref="H394:I394" si="84">H225+H238+H251+H264+H277+H290+H303+H316+H329+H342+H355+H368+H381</f>
        <v>10598760.308004003</v>
      </c>
      <c r="I394" s="32">
        <f t="shared" si="84"/>
        <v>7483</v>
      </c>
      <c r="J394" s="32">
        <f>J225+J238+J251+J264+J277+J290+J303+J316+J329+J342+J355+J368+J381</f>
        <v>686.43926499999998</v>
      </c>
      <c r="K394" s="32">
        <f t="shared" ref="K394" si="85">K225+K238+K251+K264+K277+K290+K303+K316+K329+K342+K355+K368+K381</f>
        <v>5176.8701690000007</v>
      </c>
      <c r="L394" s="32">
        <f>L225+L238+L251+L264+L277+L290+L303+L316+L329+L342+L355+L368+L381</f>
        <v>5376.7264809999988</v>
      </c>
      <c r="M394" s="32">
        <f t="shared" ref="M394:M406" si="86">(K394-L394)/L394*100</f>
        <v>-3.7170630253601353</v>
      </c>
      <c r="N394" s="210">
        <f>D394/D406*100</f>
        <v>57.739203138659711</v>
      </c>
    </row>
    <row r="395" spans="1:14" ht="14.25" thickBot="1">
      <c r="A395" s="257"/>
      <c r="B395" s="193" t="s">
        <v>20</v>
      </c>
      <c r="C395" s="32">
        <f>C226+C239+C252+C265+C278+C291+C304+C317+C330+C343+C356+C369+C382</f>
        <v>419.76019999999994</v>
      </c>
      <c r="D395" s="32">
        <f t="shared" ref="D395:E395" si="87">D226+D239+D252+D265+D278+D291+D304+D317+D330+D343+D356+D369+D382</f>
        <v>4234.24359</v>
      </c>
      <c r="E395" s="32">
        <f t="shared" si="87"/>
        <v>2726.7883689999999</v>
      </c>
      <c r="F395" s="12">
        <f t="shared" si="77"/>
        <v>55.28317628671828</v>
      </c>
      <c r="G395" s="32">
        <f>G226+G239+G252+G265+G278+G291+G304+G317+G330+G343+G356+G369+G382</f>
        <v>50436</v>
      </c>
      <c r="H395" s="32">
        <f t="shared" ref="H395:I395" si="88">H226+H239+H252+H265+H278+H291+H304+H317+H330+H343+H356+H369+H382</f>
        <v>951107.8</v>
      </c>
      <c r="I395" s="32">
        <f t="shared" si="88"/>
        <v>4181</v>
      </c>
      <c r="J395" s="32">
        <f>J226+J239+J252+J265+J278+J291+J304+J317+J330+J343+J356+J369+J382</f>
        <v>249.45688699999988</v>
      </c>
      <c r="K395" s="32">
        <f t="shared" ref="K395" si="89">K226+K239+K252+K265+K278+K291+K304+K317+K330+K343+K356+K369+K382</f>
        <v>1895.264639</v>
      </c>
      <c r="L395" s="32">
        <f>L226+L239+L252+L265+L278+L291+L304+L317+L330+L343+L356+L369+L382</f>
        <v>1857.050084</v>
      </c>
      <c r="M395" s="31">
        <f t="shared" si="86"/>
        <v>2.0578096050962524</v>
      </c>
      <c r="N395" s="207">
        <f>D395/D406*100</f>
        <v>20.079521943256037</v>
      </c>
    </row>
    <row r="396" spans="1:14" ht="14.25" thickBot="1">
      <c r="A396" s="257"/>
      <c r="B396" s="193" t="s">
        <v>21</v>
      </c>
      <c r="C396" s="32">
        <f t="shared" ref="C396:E405" si="90">C227+C240+C253+C266+C279+C292+C305+C318+C331+C344+C357+C370+C383</f>
        <v>31.794367999999992</v>
      </c>
      <c r="D396" s="32">
        <f t="shared" si="90"/>
        <v>294.79174699999999</v>
      </c>
      <c r="E396" s="32">
        <f t="shared" si="90"/>
        <v>704.07246999999984</v>
      </c>
      <c r="F396" s="12">
        <f t="shared" si="77"/>
        <v>-58.130482363555544</v>
      </c>
      <c r="G396" s="32">
        <f t="shared" ref="G396:I396" si="91">G227+G240+G253+G266+G279+G292+G305+G318+G331+G344+G357+G370+G383</f>
        <v>897</v>
      </c>
      <c r="H396" s="32">
        <f t="shared" si="91"/>
        <v>319474.32103000005</v>
      </c>
      <c r="I396" s="32">
        <f t="shared" si="91"/>
        <v>32</v>
      </c>
      <c r="J396" s="32">
        <f t="shared" ref="J396:L396" si="92">J227+J240+J253+J266+J279+J292+J305+J318+J331+J344+J357+J370+J383</f>
        <v>8.9808199999999996</v>
      </c>
      <c r="K396" s="32">
        <f t="shared" si="92"/>
        <v>52.029399000000005</v>
      </c>
      <c r="L396" s="32">
        <f t="shared" si="92"/>
        <v>500.48662999999999</v>
      </c>
      <c r="M396" s="31">
        <f t="shared" si="86"/>
        <v>-89.604237979344219</v>
      </c>
      <c r="N396" s="207">
        <f>D396/D406*100</f>
        <v>1.397953902925382</v>
      </c>
    </row>
    <row r="397" spans="1:14" ht="14.25" thickBot="1">
      <c r="A397" s="257"/>
      <c r="B397" s="193" t="s">
        <v>22</v>
      </c>
      <c r="C397" s="32">
        <f t="shared" si="90"/>
        <v>35.768420000000006</v>
      </c>
      <c r="D397" s="32">
        <f t="shared" si="90"/>
        <v>291.16414699999996</v>
      </c>
      <c r="E397" s="32">
        <f t="shared" si="90"/>
        <v>150.292542</v>
      </c>
      <c r="F397" s="12">
        <f t="shared" si="77"/>
        <v>93.731600467573401</v>
      </c>
      <c r="G397" s="32">
        <f t="shared" ref="G397:I397" si="93">G228+G241+G254+G267+G280+G293+G306+G319+G332+G345+G358+G371+G384</f>
        <v>24014</v>
      </c>
      <c r="H397" s="32">
        <f t="shared" si="93"/>
        <v>508148.73576999997</v>
      </c>
      <c r="I397" s="32">
        <f t="shared" si="93"/>
        <v>411</v>
      </c>
      <c r="J397" s="32">
        <f t="shared" ref="J397:L397" si="94">J228+J241+J254+J267+J280+J293+J306+J319+J332+J345+J358+J371+J384</f>
        <v>20.499549999999999</v>
      </c>
      <c r="K397" s="32">
        <f t="shared" si="94"/>
        <v>81.542150000000007</v>
      </c>
      <c r="L397" s="32">
        <f t="shared" si="94"/>
        <v>70.949229000000003</v>
      </c>
      <c r="M397" s="31">
        <f t="shared" si="86"/>
        <v>14.930283456639119</v>
      </c>
      <c r="N397" s="207">
        <f>D397/D406*100</f>
        <v>1.3807511907400503</v>
      </c>
    </row>
    <row r="398" spans="1:14" ht="14.25" thickBot="1">
      <c r="A398" s="257"/>
      <c r="B398" s="193" t="s">
        <v>23</v>
      </c>
      <c r="C398" s="32">
        <f t="shared" si="90"/>
        <v>3.393319999999997</v>
      </c>
      <c r="D398" s="32">
        <f t="shared" si="90"/>
        <v>60.116903000000008</v>
      </c>
      <c r="E398" s="32">
        <f t="shared" si="90"/>
        <v>42.672038999999998</v>
      </c>
      <c r="F398" s="12">
        <f t="shared" si="77"/>
        <v>40.881252475420752</v>
      </c>
      <c r="G398" s="32">
        <f t="shared" ref="G398:I398" si="95">G229+G242+G255+G268+G281+G294+G307+G320+G333+G346+G359+G372+G385</f>
        <v>683</v>
      </c>
      <c r="H398" s="32">
        <f t="shared" si="95"/>
        <v>264265.59489999997</v>
      </c>
      <c r="I398" s="32">
        <f t="shared" si="95"/>
        <v>2</v>
      </c>
      <c r="J398" s="32">
        <f t="shared" ref="J398:L398" si="96">J229+J242+J255+J268+J281+J294+J307+J320+J333+J346+J359+J372+J385</f>
        <v>0</v>
      </c>
      <c r="K398" s="32">
        <f t="shared" si="96"/>
        <v>0.2</v>
      </c>
      <c r="L398" s="32">
        <f t="shared" si="96"/>
        <v>0</v>
      </c>
      <c r="M398" s="31" t="e">
        <f t="shared" si="86"/>
        <v>#DIV/0!</v>
      </c>
      <c r="N398" s="207">
        <f>D398/D406*100</f>
        <v>0.28508484391402122</v>
      </c>
    </row>
    <row r="399" spans="1:14" ht="14.25" thickBot="1">
      <c r="A399" s="257"/>
      <c r="B399" s="193" t="s">
        <v>24</v>
      </c>
      <c r="C399" s="32">
        <f t="shared" si="90"/>
        <v>47.644614999999988</v>
      </c>
      <c r="D399" s="32">
        <f t="shared" si="90"/>
        <v>1059.37718</v>
      </c>
      <c r="E399" s="32">
        <f t="shared" si="90"/>
        <v>804.13425300000017</v>
      </c>
      <c r="F399" s="12">
        <f t="shared" si="77"/>
        <v>31.741332501104107</v>
      </c>
      <c r="G399" s="32">
        <f t="shared" ref="G399:I399" si="97">G230+G243+G256+G269+G282+G295+G308+G321+G334+G347+G360+G373+G386</f>
        <v>14438</v>
      </c>
      <c r="H399" s="32">
        <f t="shared" si="97"/>
        <v>1619630.8286679999</v>
      </c>
      <c r="I399" s="32">
        <f t="shared" si="97"/>
        <v>368</v>
      </c>
      <c r="J399" s="32">
        <f t="shared" ref="J399:L399" si="98">J230+J243+J256+J269+J282+J295+J308+J321+J334+J347+J360+J373+J386</f>
        <v>65.620376000000022</v>
      </c>
      <c r="K399" s="32">
        <f t="shared" si="98"/>
        <v>437.70837599999999</v>
      </c>
      <c r="L399" s="32">
        <f t="shared" si="98"/>
        <v>339.35449599999998</v>
      </c>
      <c r="M399" s="31">
        <f t="shared" si="86"/>
        <v>28.982636493491459</v>
      </c>
      <c r="N399" s="207">
        <f>D399/D406*100</f>
        <v>5.0237514398633589</v>
      </c>
    </row>
    <row r="400" spans="1:14" ht="14.25" thickBot="1">
      <c r="A400" s="257"/>
      <c r="B400" s="193" t="s">
        <v>25</v>
      </c>
      <c r="C400" s="32">
        <f t="shared" si="90"/>
        <v>34.647599999999898</v>
      </c>
      <c r="D400" s="32">
        <f t="shared" si="90"/>
        <v>5343.7804900000001</v>
      </c>
      <c r="E400" s="32">
        <f t="shared" si="90"/>
        <v>4387.0336180000013</v>
      </c>
      <c r="F400" s="12">
        <f t="shared" si="77"/>
        <v>21.808514711956295</v>
      </c>
      <c r="G400" s="32">
        <f t="shared" ref="G400:I400" si="99">G231+G244+G257+G270+G283+G296+G309+G322+G335+G348+G361+G374+G387</f>
        <v>1285</v>
      </c>
      <c r="H400" s="32">
        <f t="shared" si="99"/>
        <v>248316.05123000004</v>
      </c>
      <c r="I400" s="32">
        <f t="shared" si="99"/>
        <v>2805</v>
      </c>
      <c r="J400" s="32">
        <f t="shared" ref="J400:L400" si="100">J231+J244+J257+J270+J283+J296+J309+J322+J335+J348+J361+J374+J387</f>
        <v>141.22292300000001</v>
      </c>
      <c r="K400" s="32">
        <f t="shared" si="100"/>
        <v>1417.2684359999998</v>
      </c>
      <c r="L400" s="32">
        <f t="shared" si="100"/>
        <v>1924.4444119999998</v>
      </c>
      <c r="M400" s="31">
        <f t="shared" si="86"/>
        <v>-26.354410282649415</v>
      </c>
      <c r="N400" s="207">
        <f>D400/D406*100</f>
        <v>25.341139527803712</v>
      </c>
    </row>
    <row r="401" spans="1:14" ht="14.25" thickBot="1">
      <c r="A401" s="257"/>
      <c r="B401" s="193" t="s">
        <v>26</v>
      </c>
      <c r="C401" s="32">
        <f t="shared" si="90"/>
        <v>128.83734399999989</v>
      </c>
      <c r="D401" s="32">
        <f t="shared" si="90"/>
        <v>1817.2961630000002</v>
      </c>
      <c r="E401" s="32">
        <f t="shared" si="90"/>
        <v>1692.7585269999997</v>
      </c>
      <c r="F401" s="12">
        <f t="shared" si="77"/>
        <v>7.3570821835240121</v>
      </c>
      <c r="G401" s="32">
        <f t="shared" ref="G401:I401" si="101">G232+G245+G258+G271+G284+G297+G310+G323+G336+G349+G362+G375+G388</f>
        <v>139208</v>
      </c>
      <c r="H401" s="32">
        <f t="shared" si="101"/>
        <v>13753760.318000033</v>
      </c>
      <c r="I401" s="32">
        <f t="shared" si="101"/>
        <v>2415</v>
      </c>
      <c r="J401" s="32">
        <f t="shared" ref="J401:L401" si="102">J232+J245+J258+J271+J284+J297+J310+J323+J336+J349+J362+J375+J388</f>
        <v>34.286060000000042</v>
      </c>
      <c r="K401" s="32">
        <f t="shared" si="102"/>
        <v>501.15233599999999</v>
      </c>
      <c r="L401" s="32">
        <f t="shared" si="102"/>
        <v>508.96505500000001</v>
      </c>
      <c r="M401" s="31">
        <f t="shared" si="86"/>
        <v>-1.535020709820641</v>
      </c>
      <c r="N401" s="207">
        <f>D401/D406*100</f>
        <v>8.6179355076625388</v>
      </c>
    </row>
    <row r="402" spans="1:14" ht="14.25" thickBot="1">
      <c r="A402" s="257"/>
      <c r="B402" s="193" t="s">
        <v>27</v>
      </c>
      <c r="C402" s="32">
        <f t="shared" si="90"/>
        <v>1.4850449999999999</v>
      </c>
      <c r="D402" s="32">
        <f t="shared" si="90"/>
        <v>45.165028999999997</v>
      </c>
      <c r="E402" s="32">
        <f t="shared" si="90"/>
        <v>32.498541000000003</v>
      </c>
      <c r="F402" s="12">
        <f t="shared" si="77"/>
        <v>38.97555893355333</v>
      </c>
      <c r="G402" s="32">
        <f t="shared" ref="G402:I402" si="103">G233+G246+G259+G272+G285+G298+G311+G324+G337+G350+G363+G376+G389</f>
        <v>33</v>
      </c>
      <c r="H402" s="32">
        <f t="shared" si="103"/>
        <v>5146.3982049999995</v>
      </c>
      <c r="I402" s="32">
        <f t="shared" si="103"/>
        <v>0</v>
      </c>
      <c r="J402" s="32">
        <f t="shared" ref="J402:L402" si="104">J233+J246+J259+J272+J285+J298+J311+J324+J337+J350+J363+J376+J389</f>
        <v>0</v>
      </c>
      <c r="K402" s="32">
        <f t="shared" si="104"/>
        <v>0</v>
      </c>
      <c r="L402" s="32">
        <f t="shared" si="104"/>
        <v>0.06</v>
      </c>
      <c r="M402" s="31">
        <f t="shared" si="86"/>
        <v>-100</v>
      </c>
      <c r="N402" s="207">
        <f>D402/D406*100</f>
        <v>0.21418044843123804</v>
      </c>
    </row>
    <row r="403" spans="1:14" ht="14.25" thickBot="1">
      <c r="A403" s="257"/>
      <c r="B403" s="14" t="s">
        <v>28</v>
      </c>
      <c r="C403" s="32">
        <f t="shared" si="90"/>
        <v>0</v>
      </c>
      <c r="D403" s="32">
        <f t="shared" si="90"/>
        <v>0</v>
      </c>
      <c r="E403" s="32">
        <f t="shared" si="90"/>
        <v>0</v>
      </c>
      <c r="F403" s="12" t="e">
        <f t="shared" si="77"/>
        <v>#DIV/0!</v>
      </c>
      <c r="G403" s="32">
        <f t="shared" ref="G403:I403" si="105">G234+G247+G260+G273+G286+G299+G312+G325+G338+G351+G364+G377+G390</f>
        <v>0</v>
      </c>
      <c r="H403" s="32">
        <f t="shared" si="105"/>
        <v>0</v>
      </c>
      <c r="I403" s="32">
        <f t="shared" si="105"/>
        <v>0</v>
      </c>
      <c r="J403" s="32">
        <f t="shared" ref="J403:L403" si="106">J234+J247+J260+J273+J286+J299+J312+J325+J338+J351+J364+J377+J390</f>
        <v>0</v>
      </c>
      <c r="K403" s="32">
        <f t="shared" si="106"/>
        <v>0</v>
      </c>
      <c r="L403" s="32">
        <f t="shared" si="106"/>
        <v>0</v>
      </c>
      <c r="M403" s="31" t="e">
        <f t="shared" si="86"/>
        <v>#DIV/0!</v>
      </c>
      <c r="N403" s="207">
        <f>D403/D406*100</f>
        <v>0</v>
      </c>
    </row>
    <row r="404" spans="1:14" ht="14.25" thickBot="1">
      <c r="A404" s="257"/>
      <c r="B404" s="14" t="s">
        <v>29</v>
      </c>
      <c r="C404" s="32">
        <f t="shared" si="90"/>
        <v>0</v>
      </c>
      <c r="D404" s="32">
        <f t="shared" si="90"/>
        <v>7.2672789999999994</v>
      </c>
      <c r="E404" s="32">
        <f t="shared" si="90"/>
        <v>6.1534770000000005</v>
      </c>
      <c r="F404" s="12">
        <f t="shared" si="77"/>
        <v>18.100368295843129</v>
      </c>
      <c r="G404" s="32">
        <f t="shared" ref="G404:I404" si="107">G235+G248+G261+G274+G287+G300+G313+G326+G339+G352+G365+G378+G391</f>
        <v>5</v>
      </c>
      <c r="H404" s="32">
        <f t="shared" si="107"/>
        <v>913.59040000000005</v>
      </c>
      <c r="I404" s="32">
        <f t="shared" si="107"/>
        <v>0</v>
      </c>
      <c r="J404" s="32">
        <f t="shared" ref="J404:L404" si="108">J235+J248+J261+J274+J287+J300+J313+J326+J339+J352+J365+J378+J391</f>
        <v>0</v>
      </c>
      <c r="K404" s="32">
        <f t="shared" si="108"/>
        <v>0</v>
      </c>
      <c r="L404" s="32">
        <f t="shared" si="108"/>
        <v>0</v>
      </c>
      <c r="M404" s="31" t="e">
        <f t="shared" si="86"/>
        <v>#DIV/0!</v>
      </c>
      <c r="N404" s="207">
        <f>D404/D406*100</f>
        <v>3.4462705096346087E-2</v>
      </c>
    </row>
    <row r="405" spans="1:14" ht="14.25" thickBot="1">
      <c r="A405" s="257"/>
      <c r="B405" s="14" t="s">
        <v>30</v>
      </c>
      <c r="C405" s="32">
        <f t="shared" si="90"/>
        <v>1.107877</v>
      </c>
      <c r="D405" s="32">
        <f t="shared" si="90"/>
        <v>37.405298999999999</v>
      </c>
      <c r="E405" s="32">
        <f t="shared" si="90"/>
        <v>24.977278999999999</v>
      </c>
      <c r="F405" s="12">
        <f t="shared" si="77"/>
        <v>49.757301425827848</v>
      </c>
      <c r="G405" s="32">
        <f t="shared" ref="G405:I405" si="109">G236+G249+G262+G275+G288+G301+G314+G327+G340+G353+G366+G379+G392</f>
        <v>24</v>
      </c>
      <c r="H405" s="32">
        <f t="shared" si="109"/>
        <v>3720.3078050000004</v>
      </c>
      <c r="I405" s="32">
        <f t="shared" si="109"/>
        <v>0</v>
      </c>
      <c r="J405" s="32">
        <f t="shared" ref="J405:L405" si="110">J236+J249+J262+J275+J288+J301+J314+J327+J340+J353+J366+J379+J392</f>
        <v>0</v>
      </c>
      <c r="K405" s="32">
        <f t="shared" si="110"/>
        <v>0</v>
      </c>
      <c r="L405" s="32">
        <f t="shared" si="110"/>
        <v>0</v>
      </c>
      <c r="M405" s="31" t="e">
        <f t="shared" si="86"/>
        <v>#DIV/0!</v>
      </c>
      <c r="N405" s="207">
        <f>D405/D406*100</f>
        <v>0.17738245476438286</v>
      </c>
    </row>
    <row r="406" spans="1:14" ht="14.25" thickBot="1">
      <c r="A406" s="258"/>
      <c r="B406" s="15" t="s">
        <v>31</v>
      </c>
      <c r="C406" s="16">
        <f t="shared" ref="C406:L406" si="111">C394+C396+C397+C398+C399+C400+C401+C402</f>
        <v>1517.6138259999996</v>
      </c>
      <c r="D406" s="16">
        <f t="shared" si="111"/>
        <v>21087.372507999997</v>
      </c>
      <c r="E406" s="16">
        <f t="shared" si="111"/>
        <v>17546.165394</v>
      </c>
      <c r="F406" s="17">
        <f t="shared" si="77"/>
        <v>20.182228050870481</v>
      </c>
      <c r="G406" s="16">
        <f t="shared" si="111"/>
        <v>274062</v>
      </c>
      <c r="H406" s="16">
        <f t="shared" si="111"/>
        <v>27317502.555807039</v>
      </c>
      <c r="I406" s="16">
        <f t="shared" si="111"/>
        <v>13516</v>
      </c>
      <c r="J406" s="16">
        <f t="shared" si="111"/>
        <v>957.04899400000011</v>
      </c>
      <c r="K406" s="16">
        <f t="shared" si="111"/>
        <v>7666.7708659999998</v>
      </c>
      <c r="L406" s="16">
        <f t="shared" si="111"/>
        <v>8720.9863029999997</v>
      </c>
      <c r="M406" s="16">
        <f t="shared" si="86"/>
        <v>-12.088259290550107</v>
      </c>
      <c r="N406" s="208">
        <f>D406/D406*100</f>
        <v>100</v>
      </c>
    </row>
    <row r="407" spans="1:14" ht="14.25" thickTop="1"/>
    <row r="409" spans="1:14">
      <c r="A409" s="220" t="s">
        <v>128</v>
      </c>
      <c r="B409" s="220"/>
      <c r="C409" s="220"/>
      <c r="D409" s="220"/>
      <c r="E409" s="220"/>
      <c r="F409" s="220"/>
      <c r="G409" s="220"/>
      <c r="H409" s="220"/>
      <c r="I409" s="220"/>
      <c r="J409" s="220"/>
      <c r="K409" s="220"/>
      <c r="L409" s="220"/>
      <c r="M409" s="220"/>
      <c r="N409" s="220"/>
    </row>
    <row r="410" spans="1:14">
      <c r="A410" s="220"/>
      <c r="B410" s="220"/>
      <c r="C410" s="220"/>
      <c r="D410" s="220"/>
      <c r="E410" s="220"/>
      <c r="F410" s="220"/>
      <c r="G410" s="220"/>
      <c r="H410" s="220"/>
      <c r="I410" s="220"/>
      <c r="J410" s="220"/>
      <c r="K410" s="220"/>
      <c r="L410" s="220"/>
      <c r="M410" s="220"/>
      <c r="N410" s="220"/>
    </row>
    <row r="411" spans="1:14" ht="14.25" thickBot="1">
      <c r="A411" s="266" t="str">
        <f>A3</f>
        <v>财字3号表                                             （2022年1-11月）                                           单位：万元</v>
      </c>
      <c r="B411" s="266"/>
      <c r="C411" s="266"/>
      <c r="D411" s="266"/>
      <c r="E411" s="266"/>
      <c r="F411" s="266"/>
      <c r="G411" s="266"/>
      <c r="H411" s="266"/>
      <c r="I411" s="266"/>
      <c r="J411" s="266"/>
      <c r="K411" s="266"/>
      <c r="L411" s="266"/>
      <c r="M411" s="266"/>
      <c r="N411" s="266"/>
    </row>
    <row r="412" spans="1:14" ht="14.25" thickBot="1">
      <c r="A412" s="261" t="s">
        <v>2</v>
      </c>
      <c r="B412" s="37" t="s">
        <v>3</v>
      </c>
      <c r="C412" s="230" t="s">
        <v>4</v>
      </c>
      <c r="D412" s="230"/>
      <c r="E412" s="230"/>
      <c r="F412" s="267"/>
      <c r="G412" s="222" t="s">
        <v>5</v>
      </c>
      <c r="H412" s="267"/>
      <c r="I412" s="222" t="s">
        <v>6</v>
      </c>
      <c r="J412" s="231"/>
      <c r="K412" s="231"/>
      <c r="L412" s="231"/>
      <c r="M412" s="231"/>
      <c r="N412" s="224" t="s">
        <v>7</v>
      </c>
    </row>
    <row r="413" spans="1:14" ht="14.25" thickBot="1">
      <c r="A413" s="261"/>
      <c r="B413" s="24" t="s">
        <v>8</v>
      </c>
      <c r="C413" s="232" t="s">
        <v>9</v>
      </c>
      <c r="D413" s="232" t="s">
        <v>10</v>
      </c>
      <c r="E413" s="232" t="s">
        <v>11</v>
      </c>
      <c r="F413" s="154" t="s">
        <v>12</v>
      </c>
      <c r="G413" s="232" t="s">
        <v>13</v>
      </c>
      <c r="H413" s="232" t="s">
        <v>14</v>
      </c>
      <c r="I413" s="193" t="s">
        <v>13</v>
      </c>
      <c r="J413" s="268" t="s">
        <v>15</v>
      </c>
      <c r="K413" s="269"/>
      <c r="L413" s="270"/>
      <c r="M413" s="97" t="s">
        <v>12</v>
      </c>
      <c r="N413" s="225"/>
    </row>
    <row r="414" spans="1:14" ht="14.25" thickBot="1">
      <c r="A414" s="261"/>
      <c r="B414" s="38" t="s">
        <v>16</v>
      </c>
      <c r="C414" s="233"/>
      <c r="D414" s="233"/>
      <c r="E414" s="233"/>
      <c r="F414" s="204" t="s">
        <v>17</v>
      </c>
      <c r="G414" s="271"/>
      <c r="H414" s="271"/>
      <c r="I414" s="24" t="s">
        <v>18</v>
      </c>
      <c r="J414" s="195" t="s">
        <v>9</v>
      </c>
      <c r="K414" s="25" t="s">
        <v>10</v>
      </c>
      <c r="L414" s="195" t="s">
        <v>11</v>
      </c>
      <c r="M414" s="193" t="s">
        <v>17</v>
      </c>
      <c r="N414" s="213" t="s">
        <v>17</v>
      </c>
    </row>
    <row r="415" spans="1:14" ht="14.25" thickBot="1">
      <c r="A415" s="261"/>
      <c r="B415" s="193" t="s">
        <v>19</v>
      </c>
      <c r="C415" s="71">
        <v>508.73730899999998</v>
      </c>
      <c r="D415" s="71">
        <v>4568.92335</v>
      </c>
      <c r="E415" s="71">
        <v>3644.2227870000002</v>
      </c>
      <c r="F415" s="12">
        <f t="shared" ref="F415:F423" si="112">(D415-E415)/E415*100</f>
        <v>25.37442459057868</v>
      </c>
      <c r="G415" s="75">
        <v>36124</v>
      </c>
      <c r="H415" s="75">
        <v>3665060.09</v>
      </c>
      <c r="I415" s="75">
        <v>2600</v>
      </c>
      <c r="J415" s="72">
        <v>312.71714900000006</v>
      </c>
      <c r="K415" s="72">
        <v>1766.446737</v>
      </c>
      <c r="L415" s="72">
        <v>1912.004578</v>
      </c>
      <c r="M415" s="31">
        <f t="shared" ref="M415:M422" si="113">(K415-L415)/L415*100</f>
        <v>-7.6128395650734699</v>
      </c>
      <c r="N415" s="207">
        <f t="shared" ref="N415:N423" si="114">D415/D519*100</f>
        <v>50.922952588791922</v>
      </c>
    </row>
    <row r="416" spans="1:14" ht="14.25" thickBot="1">
      <c r="A416" s="261"/>
      <c r="B416" s="193" t="s">
        <v>20</v>
      </c>
      <c r="C416" s="71">
        <v>186.06474700000001</v>
      </c>
      <c r="D416" s="71">
        <v>1660.174025</v>
      </c>
      <c r="E416" s="71">
        <v>1220.5104229999999</v>
      </c>
      <c r="F416" s="12">
        <f t="shared" si="112"/>
        <v>36.022928908653832</v>
      </c>
      <c r="G416" s="75">
        <v>20925</v>
      </c>
      <c r="H416" s="75">
        <v>418500</v>
      </c>
      <c r="I416" s="75">
        <v>1452</v>
      </c>
      <c r="J416" s="72">
        <v>99.741914000000065</v>
      </c>
      <c r="K416" s="72">
        <v>649.42258800000002</v>
      </c>
      <c r="L416" s="72">
        <v>779.77987599999994</v>
      </c>
      <c r="M416" s="31">
        <f t="shared" si="113"/>
        <v>-16.717190583153744</v>
      </c>
      <c r="N416" s="207">
        <f t="shared" si="114"/>
        <v>51.662691981545308</v>
      </c>
    </row>
    <row r="417" spans="1:14" ht="14.25" thickBot="1">
      <c r="A417" s="261"/>
      <c r="B417" s="193" t="s">
        <v>21</v>
      </c>
      <c r="C417" s="71">
        <v>5.5741630000000102</v>
      </c>
      <c r="D417" s="71">
        <v>130.31383400000001</v>
      </c>
      <c r="E417" s="71">
        <v>534.02320299999997</v>
      </c>
      <c r="F417" s="12">
        <f t="shared" si="112"/>
        <v>-75.597720610652928</v>
      </c>
      <c r="G417" s="75">
        <v>339</v>
      </c>
      <c r="H417" s="75">
        <v>110995.79</v>
      </c>
      <c r="I417" s="75">
        <v>25</v>
      </c>
      <c r="J417" s="72">
        <v>2.4596000000000018</v>
      </c>
      <c r="K417" s="72">
        <v>35.477924999999999</v>
      </c>
      <c r="L417" s="72">
        <v>394.665076</v>
      </c>
      <c r="M417" s="31">
        <f t="shared" si="113"/>
        <v>-91.010624664443313</v>
      </c>
      <c r="N417" s="207">
        <f t="shared" si="114"/>
        <v>48.407197462635573</v>
      </c>
    </row>
    <row r="418" spans="1:14" ht="14.25" thickBot="1">
      <c r="A418" s="261"/>
      <c r="B418" s="193" t="s">
        <v>22</v>
      </c>
      <c r="C418" s="71">
        <v>39.396541999999997</v>
      </c>
      <c r="D418" s="71">
        <v>283.58732099999997</v>
      </c>
      <c r="E418" s="71">
        <v>192.34054900000001</v>
      </c>
      <c r="F418" s="12">
        <f t="shared" si="112"/>
        <v>47.44021605137457</v>
      </c>
      <c r="G418" s="75">
        <v>24592</v>
      </c>
      <c r="H418" s="75">
        <v>435127.73</v>
      </c>
      <c r="I418" s="75">
        <v>1056</v>
      </c>
      <c r="J418" s="72">
        <v>11.712180000000018</v>
      </c>
      <c r="K418" s="72">
        <v>134.20791500000001</v>
      </c>
      <c r="L418" s="72">
        <v>151.13153600000001</v>
      </c>
      <c r="M418" s="31">
        <f t="shared" si="113"/>
        <v>-11.19794150705912</v>
      </c>
      <c r="N418" s="207">
        <f t="shared" si="114"/>
        <v>44.19950466785717</v>
      </c>
    </row>
    <row r="419" spans="1:14" ht="14.25" thickBot="1">
      <c r="A419" s="261"/>
      <c r="B419" s="193" t="s">
        <v>23</v>
      </c>
      <c r="C419" s="71">
        <v>0.58868399999999699</v>
      </c>
      <c r="D419" s="71">
        <v>17.058917999999998</v>
      </c>
      <c r="E419" s="71">
        <v>12.539809999999999</v>
      </c>
      <c r="F419" s="12">
        <f t="shared" si="112"/>
        <v>36.038089891314144</v>
      </c>
      <c r="G419" s="75">
        <v>600</v>
      </c>
      <c r="H419" s="75">
        <v>6972.47</v>
      </c>
      <c r="I419" s="75">
        <v>0</v>
      </c>
      <c r="J419" s="72">
        <v>0</v>
      </c>
      <c r="K419" s="72"/>
      <c r="L419" s="72">
        <v>3.9772799999999999</v>
      </c>
      <c r="M419" s="31">
        <f t="shared" si="113"/>
        <v>-100</v>
      </c>
      <c r="N419" s="207">
        <f t="shared" si="114"/>
        <v>92.16590872597456</v>
      </c>
    </row>
    <row r="420" spans="1:14" ht="14.25" thickBot="1">
      <c r="A420" s="261"/>
      <c r="B420" s="193" t="s">
        <v>24</v>
      </c>
      <c r="C420" s="71">
        <v>15.008907000000001</v>
      </c>
      <c r="D420" s="71">
        <v>780.87338899999997</v>
      </c>
      <c r="E420" s="71">
        <v>204.433964</v>
      </c>
      <c r="F420" s="12">
        <f t="shared" si="112"/>
        <v>281.96852114064569</v>
      </c>
      <c r="G420" s="75">
        <v>385</v>
      </c>
      <c r="H420" s="75">
        <v>183822.3</v>
      </c>
      <c r="I420" s="75">
        <v>50</v>
      </c>
      <c r="J420" s="72">
        <v>1.1657069999999976</v>
      </c>
      <c r="K420" s="72">
        <v>603.69653600000004</v>
      </c>
      <c r="L420" s="72">
        <v>122.584917</v>
      </c>
      <c r="M420" s="31">
        <f t="shared" si="113"/>
        <v>392.47211710393378</v>
      </c>
      <c r="N420" s="207">
        <f t="shared" si="114"/>
        <v>73.779900670898613</v>
      </c>
    </row>
    <row r="421" spans="1:14" ht="14.25" thickBot="1">
      <c r="A421" s="261"/>
      <c r="B421" s="193" t="s">
        <v>25</v>
      </c>
      <c r="C421" s="71">
        <v>120.001140000001</v>
      </c>
      <c r="D421" s="71">
        <v>2747.6013480000001</v>
      </c>
      <c r="E421" s="71">
        <v>1901.735825</v>
      </c>
      <c r="F421" s="12">
        <f t="shared" si="112"/>
        <v>44.478602752303949</v>
      </c>
      <c r="G421" s="75">
        <v>306</v>
      </c>
      <c r="H421" s="75">
        <v>247081.66</v>
      </c>
      <c r="I421" s="75">
        <v>1250</v>
      </c>
      <c r="J421" s="72">
        <v>38.720850000000155</v>
      </c>
      <c r="K421" s="72">
        <v>1083.3433110000001</v>
      </c>
      <c r="L421" s="72">
        <v>1258.9536969999999</v>
      </c>
      <c r="M421" s="31">
        <f t="shared" si="113"/>
        <v>-13.948915390491907</v>
      </c>
      <c r="N421" s="207">
        <f t="shared" si="114"/>
        <v>58.587164595985023</v>
      </c>
    </row>
    <row r="422" spans="1:14" ht="14.25" thickBot="1">
      <c r="A422" s="261"/>
      <c r="B422" s="193" t="s">
        <v>26</v>
      </c>
      <c r="C422" s="71">
        <v>31.822125</v>
      </c>
      <c r="D422" s="71">
        <v>545.00615300000004</v>
      </c>
      <c r="E422" s="71">
        <v>396.47444999999999</v>
      </c>
      <c r="F422" s="12">
        <f t="shared" si="112"/>
        <v>37.463121015742637</v>
      </c>
      <c r="G422" s="75">
        <v>26131</v>
      </c>
      <c r="H422" s="75">
        <v>4176125.61</v>
      </c>
      <c r="I422" s="75">
        <v>231</v>
      </c>
      <c r="J422" s="72">
        <v>22.051538999999991</v>
      </c>
      <c r="K422" s="72">
        <v>124.40031999999999</v>
      </c>
      <c r="L422" s="72">
        <v>66.665015999999994</v>
      </c>
      <c r="M422" s="31">
        <f t="shared" si="113"/>
        <v>86.605100342284487</v>
      </c>
      <c r="N422" s="207">
        <f t="shared" si="114"/>
        <v>33.743578944940872</v>
      </c>
    </row>
    <row r="423" spans="1:14" ht="14.25" thickBot="1">
      <c r="A423" s="261"/>
      <c r="B423" s="193" t="s">
        <v>27</v>
      </c>
      <c r="C423" s="71">
        <v>0</v>
      </c>
      <c r="D423" s="71">
        <v>24.27</v>
      </c>
      <c r="E423" s="71">
        <v>56.13</v>
      </c>
      <c r="F423" s="12">
        <f t="shared" si="112"/>
        <v>-56.761090326028864</v>
      </c>
      <c r="G423" s="75">
        <v>31</v>
      </c>
      <c r="H423" s="75">
        <v>3539.91</v>
      </c>
      <c r="I423" s="75">
        <v>0</v>
      </c>
      <c r="J423" s="72"/>
      <c r="K423" s="72"/>
      <c r="L423" s="72"/>
      <c r="M423" s="31"/>
      <c r="N423" s="207">
        <f t="shared" si="114"/>
        <v>88.167045272742413</v>
      </c>
    </row>
    <row r="424" spans="1:14" ht="14.25" thickBot="1">
      <c r="A424" s="261"/>
      <c r="B424" s="14" t="s">
        <v>28</v>
      </c>
      <c r="C424" s="71"/>
      <c r="D424" s="71"/>
      <c r="E424" s="71"/>
      <c r="F424" s="12"/>
      <c r="G424" s="75"/>
      <c r="H424" s="75"/>
      <c r="I424" s="75"/>
      <c r="J424" s="72"/>
      <c r="K424" s="72"/>
      <c r="L424" s="72"/>
      <c r="M424" s="31"/>
      <c r="N424" s="207"/>
    </row>
    <row r="425" spans="1:14" ht="14.25" thickBot="1">
      <c r="A425" s="261"/>
      <c r="B425" s="14" t="s">
        <v>29</v>
      </c>
      <c r="C425" s="71">
        <v>0</v>
      </c>
      <c r="D425" s="71">
        <v>3.575472</v>
      </c>
      <c r="E425" s="71">
        <v>28.354517999999999</v>
      </c>
      <c r="F425" s="12">
        <f>(D425-E425)/E425*100</f>
        <v>-87.390115395366621</v>
      </c>
      <c r="G425" s="75">
        <v>2</v>
      </c>
      <c r="H425" s="75">
        <v>1331.21</v>
      </c>
      <c r="I425" s="75">
        <v>0</v>
      </c>
      <c r="J425" s="72"/>
      <c r="K425" s="72"/>
      <c r="L425" s="72"/>
      <c r="M425" s="31"/>
      <c r="N425" s="207">
        <f>D425/D529*100</f>
        <v>100</v>
      </c>
    </row>
    <row r="426" spans="1:14" ht="14.25" thickBot="1">
      <c r="A426" s="261"/>
      <c r="B426" s="14" t="s">
        <v>30</v>
      </c>
      <c r="C426" s="71">
        <v>0</v>
      </c>
      <c r="D426" s="71">
        <v>20.698148</v>
      </c>
      <c r="E426" s="71">
        <v>27.776202000000001</v>
      </c>
      <c r="F426" s="12"/>
      <c r="G426" s="75">
        <v>29</v>
      </c>
      <c r="H426" s="75">
        <v>2208.6999999999998</v>
      </c>
      <c r="I426" s="75">
        <v>0</v>
      </c>
      <c r="J426" s="72"/>
      <c r="K426" s="72"/>
      <c r="L426" s="72"/>
      <c r="M426" s="31"/>
      <c r="N426" s="207">
        <f>D426/D530*100</f>
        <v>87.395296766515372</v>
      </c>
    </row>
    <row r="427" spans="1:14" ht="14.25" thickBot="1">
      <c r="A427" s="262"/>
      <c r="B427" s="15" t="s">
        <v>31</v>
      </c>
      <c r="C427" s="16">
        <f>C415+C417+C418+C419+C420+C421+C422+C423</f>
        <v>721.12887000000092</v>
      </c>
      <c r="D427" s="16">
        <f t="shared" ref="D427:L427" si="115">D415+D417+D418+D419+D420+D421+D422+D423</f>
        <v>9097.6343130000005</v>
      </c>
      <c r="E427" s="16">
        <f t="shared" si="115"/>
        <v>6941.9005879999995</v>
      </c>
      <c r="F427" s="17">
        <f>(D427-E427)/E427*100</f>
        <v>31.053941174647097</v>
      </c>
      <c r="G427" s="16">
        <f t="shared" si="115"/>
        <v>88508</v>
      </c>
      <c r="H427" s="16">
        <f t="shared" si="115"/>
        <v>8828725.5599999987</v>
      </c>
      <c r="I427" s="16">
        <f t="shared" si="115"/>
        <v>5212</v>
      </c>
      <c r="J427" s="16">
        <f t="shared" si="115"/>
        <v>388.82702500000022</v>
      </c>
      <c r="K427" s="16">
        <f t="shared" si="115"/>
        <v>3747.5727440000001</v>
      </c>
      <c r="L427" s="16">
        <f t="shared" si="115"/>
        <v>3909.9821000000002</v>
      </c>
      <c r="M427" s="16">
        <f t="shared" ref="M427:M430" si="116">(K427-L427)/L427*100</f>
        <v>-4.1537109850196021</v>
      </c>
      <c r="N427" s="208">
        <f>D427/D531*100</f>
        <v>52.610702324185468</v>
      </c>
    </row>
    <row r="428" spans="1:14" ht="15" thickTop="1" thickBot="1">
      <c r="A428" s="261" t="s">
        <v>32</v>
      </c>
      <c r="B428" s="193" t="s">
        <v>19</v>
      </c>
      <c r="C428" s="19">
        <v>95.642923999999994</v>
      </c>
      <c r="D428" s="19">
        <v>982.83978000000002</v>
      </c>
      <c r="E428" s="19">
        <v>794.11766299999999</v>
      </c>
      <c r="F428" s="12">
        <f>(D428-E428)/E428*100</f>
        <v>23.765006848865422</v>
      </c>
      <c r="G428" s="20">
        <v>7110</v>
      </c>
      <c r="H428" s="20">
        <v>503775.40010000003</v>
      </c>
      <c r="I428" s="20">
        <v>555</v>
      </c>
      <c r="J428" s="19">
        <v>46.558447000000001</v>
      </c>
      <c r="K428" s="20">
        <v>390.92844700000001</v>
      </c>
      <c r="L428" s="20">
        <v>413.24255799999997</v>
      </c>
      <c r="M428" s="31">
        <f t="shared" si="116"/>
        <v>-5.3997611252808015</v>
      </c>
      <c r="N428" s="207">
        <f>D428/D519*100</f>
        <v>10.954244509118038</v>
      </c>
    </row>
    <row r="429" spans="1:14" ht="14.25" thickBot="1">
      <c r="A429" s="261"/>
      <c r="B429" s="193" t="s">
        <v>20</v>
      </c>
      <c r="C429" s="20">
        <v>29.272091</v>
      </c>
      <c r="D429" s="20">
        <v>326.46358800000002</v>
      </c>
      <c r="E429" s="20">
        <v>207.50554500000001</v>
      </c>
      <c r="F429" s="12">
        <f>(D429-E429)/E429*100</f>
        <v>57.327645388946117</v>
      </c>
      <c r="G429" s="20">
        <v>3615</v>
      </c>
      <c r="H429" s="20">
        <v>39480</v>
      </c>
      <c r="I429" s="21">
        <v>320</v>
      </c>
      <c r="J429" s="20">
        <v>28.695036999999999</v>
      </c>
      <c r="K429" s="20">
        <v>165.47503699999999</v>
      </c>
      <c r="L429" s="20">
        <v>164.761458</v>
      </c>
      <c r="M429" s="31">
        <f t="shared" si="116"/>
        <v>0.43309825529704982</v>
      </c>
      <c r="N429" s="207">
        <f>D429/D520*100</f>
        <v>10.159168578748309</v>
      </c>
    </row>
    <row r="430" spans="1:14" ht="14.25" thickBot="1">
      <c r="A430" s="261"/>
      <c r="B430" s="193" t="s">
        <v>21</v>
      </c>
      <c r="C430" s="20"/>
      <c r="D430" s="20">
        <v>24.446475</v>
      </c>
      <c r="E430" s="20">
        <v>4.545801</v>
      </c>
      <c r="F430" s="12">
        <f>(D430-E430)/E430*100</f>
        <v>437.78146029709609</v>
      </c>
      <c r="G430" s="20">
        <v>7</v>
      </c>
      <c r="H430" s="20">
        <v>2719.2249999999999</v>
      </c>
      <c r="I430" s="20"/>
      <c r="J430" s="20"/>
      <c r="K430" s="20"/>
      <c r="L430" s="20">
        <v>19.075991999999999</v>
      </c>
      <c r="M430" s="31">
        <f t="shared" si="116"/>
        <v>-100</v>
      </c>
      <c r="N430" s="207">
        <f>D430/D521*100</f>
        <v>9.0810415614844366</v>
      </c>
    </row>
    <row r="431" spans="1:14" ht="14.25" thickBot="1">
      <c r="A431" s="261"/>
      <c r="B431" s="193" t="s">
        <v>22</v>
      </c>
      <c r="C431" s="20">
        <v>3.0648559999999998</v>
      </c>
      <c r="D431" s="20">
        <v>62.288455999999996</v>
      </c>
      <c r="E431" s="20">
        <v>77.409363999999997</v>
      </c>
      <c r="F431" s="12">
        <f>(D431-E431)/E431*100</f>
        <v>-19.533693623939346</v>
      </c>
      <c r="G431" s="20">
        <v>1911</v>
      </c>
      <c r="H431" s="20">
        <v>517425.35</v>
      </c>
      <c r="I431" s="20">
        <v>17</v>
      </c>
      <c r="J431" s="20">
        <v>0.27277800000000202</v>
      </c>
      <c r="K431" s="20">
        <v>26.912777999999999</v>
      </c>
      <c r="L431" s="20">
        <v>44.908580999999998</v>
      </c>
      <c r="M431" s="31"/>
      <c r="N431" s="207">
        <f>D431/D522*100</f>
        <v>9.7081875593641787</v>
      </c>
    </row>
    <row r="432" spans="1:14" ht="14.25" thickBot="1">
      <c r="A432" s="261"/>
      <c r="B432" s="193" t="s">
        <v>23</v>
      </c>
      <c r="C432" s="20"/>
      <c r="D432" s="20"/>
      <c r="E432" s="20"/>
      <c r="F432" s="12"/>
      <c r="G432" s="20"/>
      <c r="H432" s="20"/>
      <c r="I432" s="20"/>
      <c r="J432" s="20"/>
      <c r="K432" s="20"/>
      <c r="L432" s="20"/>
      <c r="M432" s="31"/>
      <c r="N432" s="207"/>
    </row>
    <row r="433" spans="1:14" ht="14.25" thickBot="1">
      <c r="A433" s="261"/>
      <c r="B433" s="193" t="s">
        <v>24</v>
      </c>
      <c r="C433" s="20">
        <v>1.934552</v>
      </c>
      <c r="D433" s="20">
        <v>61.928041</v>
      </c>
      <c r="E433" s="20">
        <v>57.208924000000003</v>
      </c>
      <c r="F433" s="12">
        <f>(D433-E433)/E433*100</f>
        <v>8.2489175989396291</v>
      </c>
      <c r="G433" s="20">
        <v>1452</v>
      </c>
      <c r="H433" s="20">
        <v>250949.15</v>
      </c>
      <c r="I433" s="20">
        <v>8</v>
      </c>
      <c r="J433" s="20">
        <v>24.738012000000001</v>
      </c>
      <c r="K433" s="20">
        <v>74.998012000000003</v>
      </c>
      <c r="L433" s="20">
        <v>25.323291000000001</v>
      </c>
      <c r="M433" s="31">
        <f>(K433-L433)/L433*100</f>
        <v>196.16218523887753</v>
      </c>
      <c r="N433" s="207">
        <f>D433/D524*100</f>
        <v>5.8511978741835922</v>
      </c>
    </row>
    <row r="434" spans="1:14" ht="14.25" thickBot="1">
      <c r="A434" s="261"/>
      <c r="B434" s="193" t="s">
        <v>25</v>
      </c>
      <c r="C434" s="22">
        <v>14.9892</v>
      </c>
      <c r="D434" s="22">
        <v>1335.9040130000001</v>
      </c>
      <c r="E434" s="22">
        <v>798.57484199999999</v>
      </c>
      <c r="F434" s="12">
        <f>(D434-E434)/E434*100</f>
        <v>67.286012874420123</v>
      </c>
      <c r="G434" s="22">
        <v>784</v>
      </c>
      <c r="H434" s="22">
        <v>50167.124739999999</v>
      </c>
      <c r="I434" s="22">
        <v>650</v>
      </c>
      <c r="J434" s="22">
        <v>7.309145</v>
      </c>
      <c r="K434" s="22">
        <v>59.249144999999999</v>
      </c>
      <c r="L434" s="22">
        <v>64.039001999999996</v>
      </c>
      <c r="M434" s="31"/>
      <c r="N434" s="207">
        <f>D434/D525*100</f>
        <v>28.485510953413577</v>
      </c>
    </row>
    <row r="435" spans="1:14" ht="14.25" thickBot="1">
      <c r="A435" s="261"/>
      <c r="B435" s="193" t="s">
        <v>26</v>
      </c>
      <c r="C435" s="20">
        <v>2.0299999999999998</v>
      </c>
      <c r="D435" s="20">
        <v>470.98</v>
      </c>
      <c r="E435" s="20">
        <v>430.21</v>
      </c>
      <c r="F435" s="12">
        <f>(D435-E435)/E435*100</f>
        <v>9.476767160224087</v>
      </c>
      <c r="G435" s="20">
        <v>18493</v>
      </c>
      <c r="H435" s="20">
        <v>1552374.63</v>
      </c>
      <c r="I435" s="20">
        <v>988</v>
      </c>
      <c r="J435" s="20">
        <v>9.2952000000082094E-2</v>
      </c>
      <c r="K435" s="20">
        <v>381.432952</v>
      </c>
      <c r="L435" s="20">
        <v>17.120974</v>
      </c>
      <c r="M435" s="31">
        <f>(K435-L435)/L435*100</f>
        <v>2127.8694658376326</v>
      </c>
      <c r="N435" s="207">
        <f>D435/D526*100</f>
        <v>29.160314473528981</v>
      </c>
    </row>
    <row r="436" spans="1:14" ht="14.25" thickBot="1">
      <c r="A436" s="261"/>
      <c r="B436" s="193" t="s">
        <v>27</v>
      </c>
      <c r="C436" s="20"/>
      <c r="D436" s="20"/>
      <c r="E436" s="20">
        <v>0.132075</v>
      </c>
      <c r="F436" s="12"/>
      <c r="G436" s="20"/>
      <c r="H436" s="20">
        <v>280</v>
      </c>
      <c r="I436" s="20"/>
      <c r="J436" s="20"/>
      <c r="K436" s="20"/>
      <c r="L436" s="20"/>
      <c r="M436" s="31"/>
      <c r="N436" s="207"/>
    </row>
    <row r="437" spans="1:14" ht="14.25" thickBot="1">
      <c r="A437" s="261"/>
      <c r="B437" s="14" t="s">
        <v>28</v>
      </c>
      <c r="C437" s="40"/>
      <c r="D437" s="40"/>
      <c r="E437" s="40"/>
      <c r="F437" s="12"/>
      <c r="G437" s="40"/>
      <c r="H437" s="40"/>
      <c r="I437" s="40"/>
      <c r="J437" s="40"/>
      <c r="K437" s="40"/>
      <c r="L437" s="40"/>
      <c r="M437" s="31"/>
      <c r="N437" s="207"/>
    </row>
    <row r="438" spans="1:14" ht="14.25" thickBot="1">
      <c r="A438" s="261"/>
      <c r="B438" s="14" t="s">
        <v>29</v>
      </c>
      <c r="C438" s="40"/>
      <c r="D438" s="40"/>
      <c r="E438" s="40">
        <v>0.132075</v>
      </c>
      <c r="F438" s="12"/>
      <c r="G438" s="40"/>
      <c r="H438" s="40">
        <v>280</v>
      </c>
      <c r="I438" s="40"/>
      <c r="J438" s="40"/>
      <c r="K438" s="40"/>
      <c r="L438" s="40"/>
      <c r="M438" s="31"/>
      <c r="N438" s="207"/>
    </row>
    <row r="439" spans="1:14" ht="14.25" thickBot="1">
      <c r="A439" s="261"/>
      <c r="B439" s="14" t="s">
        <v>30</v>
      </c>
      <c r="C439" s="40"/>
      <c r="D439" s="40"/>
      <c r="E439" s="40"/>
      <c r="F439" s="12"/>
      <c r="G439" s="40"/>
      <c r="H439" s="40"/>
      <c r="I439" s="40"/>
      <c r="J439" s="40"/>
      <c r="K439" s="40"/>
      <c r="L439" s="40"/>
      <c r="M439" s="31"/>
      <c r="N439" s="207"/>
    </row>
    <row r="440" spans="1:14" ht="14.25" thickBot="1">
      <c r="A440" s="262"/>
      <c r="B440" s="15" t="s">
        <v>31</v>
      </c>
      <c r="C440" s="16">
        <f t="shared" ref="C440:L440" si="117">C428+C430+C431+C432+C433+C434+C435+C436</f>
        <v>117.66153199999999</v>
      </c>
      <c r="D440" s="16">
        <f t="shared" si="117"/>
        <v>2938.3867649999997</v>
      </c>
      <c r="E440" s="16">
        <f t="shared" si="117"/>
        <v>2162.1986689999999</v>
      </c>
      <c r="F440" s="17">
        <f>(D440-E440)/E440*100</f>
        <v>35.898093321784387</v>
      </c>
      <c r="G440" s="16">
        <f t="shared" si="117"/>
        <v>29757</v>
      </c>
      <c r="H440" s="16">
        <f t="shared" si="117"/>
        <v>2877690.8798399996</v>
      </c>
      <c r="I440" s="16">
        <f t="shared" si="117"/>
        <v>2218</v>
      </c>
      <c r="J440" s="16">
        <f t="shared" si="117"/>
        <v>78.971334000000084</v>
      </c>
      <c r="K440" s="16">
        <f t="shared" si="117"/>
        <v>933.52133400000002</v>
      </c>
      <c r="L440" s="16">
        <f t="shared" si="117"/>
        <v>583.71039800000005</v>
      </c>
      <c r="M440" s="16">
        <f t="shared" ref="M440:M444" si="118">(K440-L440)/L440*100</f>
        <v>59.928851224610177</v>
      </c>
      <c r="N440" s="208">
        <f>D440/D531*100</f>
        <v>16.992394515774297</v>
      </c>
    </row>
    <row r="441" spans="1:14" ht="14.25" thickTop="1">
      <c r="A441" s="226" t="s">
        <v>33</v>
      </c>
      <c r="B441" s="18" t="s">
        <v>19</v>
      </c>
      <c r="C441" s="105">
        <v>172.8039510000001</v>
      </c>
      <c r="D441" s="105">
        <v>1608.4021700000003</v>
      </c>
      <c r="E441" s="91">
        <v>1452.328004</v>
      </c>
      <c r="F441" s="201">
        <f>(D441-E441)/E441*100</f>
        <v>10.746481894595508</v>
      </c>
      <c r="G441" s="72">
        <v>13081</v>
      </c>
      <c r="H441" s="72">
        <v>2281295.0138120009</v>
      </c>
      <c r="I441" s="72">
        <v>661</v>
      </c>
      <c r="J441" s="72">
        <v>54</v>
      </c>
      <c r="K441" s="72">
        <v>553</v>
      </c>
      <c r="L441" s="72">
        <v>835.27165500000001</v>
      </c>
      <c r="M441" s="109">
        <f t="shared" si="118"/>
        <v>-33.79399424250785</v>
      </c>
      <c r="N441" s="209">
        <f t="shared" ref="N441:N446" si="119">D441/D519*100</f>
        <v>17.926452508033446</v>
      </c>
    </row>
    <row r="442" spans="1:14">
      <c r="A442" s="218"/>
      <c r="B442" s="193" t="s">
        <v>20</v>
      </c>
      <c r="C442" s="105">
        <v>56.177766000000133</v>
      </c>
      <c r="D442" s="105">
        <v>531.80301400000008</v>
      </c>
      <c r="E442" s="91">
        <v>402.67977399999995</v>
      </c>
      <c r="F442" s="12">
        <f>(D442-E442)/E442*100</f>
        <v>32.065986011008377</v>
      </c>
      <c r="G442" s="72">
        <v>6661</v>
      </c>
      <c r="H442" s="72">
        <v>133220</v>
      </c>
      <c r="I442" s="72">
        <v>498</v>
      </c>
      <c r="J442" s="72">
        <v>30</v>
      </c>
      <c r="K442" s="72">
        <v>240</v>
      </c>
      <c r="L442" s="72">
        <v>279.55706300000003</v>
      </c>
      <c r="M442" s="31">
        <f t="shared" si="118"/>
        <v>-14.14990648975305</v>
      </c>
      <c r="N442" s="207">
        <f t="shared" si="119"/>
        <v>16.549093585017044</v>
      </c>
    </row>
    <row r="443" spans="1:14">
      <c r="A443" s="218"/>
      <c r="B443" s="193" t="s">
        <v>21</v>
      </c>
      <c r="C443" s="105">
        <v>1.04110399999999</v>
      </c>
      <c r="D443" s="105">
        <v>39.030653999999984</v>
      </c>
      <c r="E443" s="91">
        <v>23.368099000000004</v>
      </c>
      <c r="F443" s="12">
        <f>(D443-E443)/E443*100</f>
        <v>67.02537078433285</v>
      </c>
      <c r="G443" s="72">
        <v>666</v>
      </c>
      <c r="H443" s="72">
        <v>71924.227230000019</v>
      </c>
      <c r="I443" s="72">
        <v>11</v>
      </c>
      <c r="J443" s="72">
        <v>1</v>
      </c>
      <c r="K443" s="72">
        <v>6</v>
      </c>
      <c r="L443" s="72">
        <v>2</v>
      </c>
      <c r="M443" s="31">
        <f t="shared" si="118"/>
        <v>200</v>
      </c>
      <c r="N443" s="207">
        <f t="shared" si="119"/>
        <v>14.49857254045496</v>
      </c>
    </row>
    <row r="444" spans="1:14">
      <c r="A444" s="218"/>
      <c r="B444" s="193" t="s">
        <v>22</v>
      </c>
      <c r="C444" s="105">
        <v>2.6685629999999989</v>
      </c>
      <c r="D444" s="105">
        <v>20.560454</v>
      </c>
      <c r="E444" s="91">
        <v>10.597134000000002</v>
      </c>
      <c r="F444" s="12">
        <f>(D444-E444)/E444*100</f>
        <v>94.019005516019675</v>
      </c>
      <c r="G444" s="72">
        <v>760</v>
      </c>
      <c r="H444" s="72">
        <v>115494.51000000021</v>
      </c>
      <c r="I444" s="72">
        <v>80</v>
      </c>
      <c r="J444" s="72">
        <v>2</v>
      </c>
      <c r="K444" s="72">
        <v>16</v>
      </c>
      <c r="L444" s="72">
        <v>16</v>
      </c>
      <c r="M444" s="31">
        <f t="shared" si="118"/>
        <v>0</v>
      </c>
      <c r="N444" s="207">
        <f t="shared" si="119"/>
        <v>3.2045222591113753</v>
      </c>
    </row>
    <row r="445" spans="1:14">
      <c r="A445" s="218"/>
      <c r="B445" s="193" t="s">
        <v>23</v>
      </c>
      <c r="C445" s="105">
        <v>-6.6037999999999999E-2</v>
      </c>
      <c r="D445" s="105">
        <v>0</v>
      </c>
      <c r="E445" s="91">
        <v>0.11320799999999999</v>
      </c>
      <c r="F445" s="12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207">
        <f t="shared" si="119"/>
        <v>0</v>
      </c>
    </row>
    <row r="446" spans="1:14">
      <c r="A446" s="218"/>
      <c r="B446" s="193" t="s">
        <v>24</v>
      </c>
      <c r="C446" s="105">
        <v>2.1001920000000069</v>
      </c>
      <c r="D446" s="105">
        <v>75.542735000000008</v>
      </c>
      <c r="E446" s="91">
        <v>17.711590000000001</v>
      </c>
      <c r="F446" s="12">
        <f>(D446-E446)/E446*100</f>
        <v>326.51582946533881</v>
      </c>
      <c r="G446" s="72">
        <v>80</v>
      </c>
      <c r="H446" s="72">
        <v>91961.618221000026</v>
      </c>
      <c r="I446" s="72">
        <v>19</v>
      </c>
      <c r="J446" s="72">
        <v>1</v>
      </c>
      <c r="K446" s="72">
        <v>4</v>
      </c>
      <c r="L446" s="72">
        <v>2</v>
      </c>
      <c r="M446" s="31"/>
      <c r="N446" s="207">
        <f t="shared" si="119"/>
        <v>7.137566170420512</v>
      </c>
    </row>
    <row r="447" spans="1:14">
      <c r="A447" s="218"/>
      <c r="B447" s="193" t="s">
        <v>25</v>
      </c>
      <c r="C447" s="105">
        <v>0</v>
      </c>
      <c r="D447" s="105">
        <v>0</v>
      </c>
      <c r="E447" s="91">
        <v>0</v>
      </c>
      <c r="F447" s="12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207"/>
    </row>
    <row r="448" spans="1:14">
      <c r="A448" s="218"/>
      <c r="B448" s="193" t="s">
        <v>26</v>
      </c>
      <c r="C448" s="105">
        <v>21.926966999999877</v>
      </c>
      <c r="D448" s="105">
        <v>223.50873299999978</v>
      </c>
      <c r="E448" s="91">
        <v>289.30322099999995</v>
      </c>
      <c r="F448" s="12">
        <f>(D448-E448)/E448*100</f>
        <v>-22.742397327128337</v>
      </c>
      <c r="G448" s="72">
        <v>6466</v>
      </c>
      <c r="H448" s="72">
        <v>3352761.8900000812</v>
      </c>
      <c r="I448" s="72">
        <v>32</v>
      </c>
      <c r="J448" s="72">
        <v>4</v>
      </c>
      <c r="K448" s="72">
        <v>8.1999999999999993</v>
      </c>
      <c r="L448" s="72">
        <v>47.1</v>
      </c>
      <c r="M448" s="31">
        <f>(K448-L448)/L448*100</f>
        <v>-82.590233545647578</v>
      </c>
      <c r="N448" s="207">
        <f>D448/D526*100</f>
        <v>13.838347577094606</v>
      </c>
    </row>
    <row r="449" spans="1:14">
      <c r="A449" s="218"/>
      <c r="B449" s="193" t="s">
        <v>27</v>
      </c>
      <c r="C449" s="105">
        <v>0</v>
      </c>
      <c r="D449" s="105">
        <v>0</v>
      </c>
      <c r="E449" s="91"/>
      <c r="F449" s="12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207"/>
    </row>
    <row r="450" spans="1:14">
      <c r="A450" s="218"/>
      <c r="B450" s="14" t="s">
        <v>28</v>
      </c>
      <c r="C450" s="105">
        <v>0</v>
      </c>
      <c r="D450" s="105">
        <v>0</v>
      </c>
      <c r="E450" s="91"/>
      <c r="F450" s="12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207"/>
    </row>
    <row r="451" spans="1:14">
      <c r="A451" s="218"/>
      <c r="B451" s="14" t="s">
        <v>29</v>
      </c>
      <c r="C451" s="105">
        <v>0</v>
      </c>
      <c r="D451" s="105"/>
      <c r="E451" s="91"/>
      <c r="F451" s="12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207"/>
    </row>
    <row r="452" spans="1:14">
      <c r="A452" s="218"/>
      <c r="B452" s="14" t="s">
        <v>30</v>
      </c>
      <c r="C452" s="105">
        <v>0</v>
      </c>
      <c r="D452" s="105">
        <v>0</v>
      </c>
      <c r="E452" s="91"/>
      <c r="F452" s="12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207"/>
    </row>
    <row r="453" spans="1:14" ht="14.25" thickBot="1">
      <c r="A453" s="216"/>
      <c r="B453" s="15" t="s">
        <v>31</v>
      </c>
      <c r="C453" s="16">
        <f t="shared" ref="C453:L453" si="120">C441+C443+C444+C445+C446+C447+C448+C449</f>
        <v>200.474739</v>
      </c>
      <c r="D453" s="16">
        <f t="shared" si="120"/>
        <v>1967.044746</v>
      </c>
      <c r="E453" s="16">
        <f t="shared" si="120"/>
        <v>1793.4212559999999</v>
      </c>
      <c r="F453" s="17">
        <f>(D453-E453)/E453*100</f>
        <v>9.6811326072517669</v>
      </c>
      <c r="G453" s="16">
        <f t="shared" si="120"/>
        <v>21053</v>
      </c>
      <c r="H453" s="16">
        <f t="shared" si="120"/>
        <v>5913437.2592630815</v>
      </c>
      <c r="I453" s="16">
        <f t="shared" si="120"/>
        <v>803</v>
      </c>
      <c r="J453" s="16">
        <f t="shared" si="120"/>
        <v>62</v>
      </c>
      <c r="K453" s="16">
        <f t="shared" si="120"/>
        <v>587.20000000000005</v>
      </c>
      <c r="L453" s="16">
        <f t="shared" si="120"/>
        <v>902.37165500000003</v>
      </c>
      <c r="M453" s="16">
        <f t="shared" ref="M453:M455" si="121">(K453-L453)/L453*100</f>
        <v>-34.927034027902835</v>
      </c>
      <c r="N453" s="208">
        <f>D453/D531*100</f>
        <v>11.375221516903698</v>
      </c>
    </row>
    <row r="454" spans="1:14" ht="14.25" thickTop="1">
      <c r="A454" s="218" t="s">
        <v>34</v>
      </c>
      <c r="B454" s="193" t="s">
        <v>19</v>
      </c>
      <c r="C454" s="32">
        <v>29.506979999999999</v>
      </c>
      <c r="D454" s="32">
        <v>299.76251300000001</v>
      </c>
      <c r="E454" s="32">
        <v>296.51</v>
      </c>
      <c r="F454" s="12">
        <f>(D454-E454)/E454*100</f>
        <v>1.0969319753128128</v>
      </c>
      <c r="G454" s="114">
        <v>2133</v>
      </c>
      <c r="H454" s="114">
        <v>194497.743919</v>
      </c>
      <c r="I454" s="114">
        <v>85</v>
      </c>
      <c r="J454" s="114">
        <v>14.259235</v>
      </c>
      <c r="K454" s="114">
        <v>122.106656</v>
      </c>
      <c r="L454" s="114">
        <v>166.22</v>
      </c>
      <c r="M454" s="31">
        <f t="shared" si="121"/>
        <v>-26.539131271808447</v>
      </c>
      <c r="N454" s="207">
        <f>D454/D519*100</f>
        <v>3.3410042296717726</v>
      </c>
    </row>
    <row r="455" spans="1:14">
      <c r="A455" s="218"/>
      <c r="B455" s="193" t="s">
        <v>20</v>
      </c>
      <c r="C455" s="31">
        <v>12.011499000000001</v>
      </c>
      <c r="D455" s="31">
        <v>109.93399700000001</v>
      </c>
      <c r="E455" s="31">
        <v>98.38</v>
      </c>
      <c r="F455" s="12">
        <f>(D455-E455)/E455*100</f>
        <v>11.744253913397042</v>
      </c>
      <c r="G455" s="114">
        <v>1142</v>
      </c>
      <c r="H455" s="114">
        <v>22760</v>
      </c>
      <c r="I455" s="114">
        <v>39</v>
      </c>
      <c r="J455" s="114">
        <v>0.90561899999999995</v>
      </c>
      <c r="K455" s="114">
        <v>55.762976000000002</v>
      </c>
      <c r="L455" s="114">
        <v>45.51</v>
      </c>
      <c r="M455" s="31">
        <f t="shared" si="121"/>
        <v>22.529061744671512</v>
      </c>
      <c r="N455" s="207">
        <f>D455/D520*100</f>
        <v>3.421018603944924</v>
      </c>
    </row>
    <row r="456" spans="1:14">
      <c r="A456" s="218"/>
      <c r="B456" s="193" t="s">
        <v>21</v>
      </c>
      <c r="C456" s="31">
        <v>3.6859220000000001</v>
      </c>
      <c r="D456" s="31">
        <v>16.048984999999998</v>
      </c>
      <c r="E456" s="31">
        <v>11</v>
      </c>
      <c r="F456" s="12">
        <f>(D456-E456)/E456*100</f>
        <v>45.899863636363619</v>
      </c>
      <c r="G456" s="114">
        <v>51</v>
      </c>
      <c r="H456" s="114">
        <v>14342.9764</v>
      </c>
      <c r="I456" s="114">
        <v>4</v>
      </c>
      <c r="J456" s="114">
        <v>0</v>
      </c>
      <c r="K456" s="114">
        <v>2.504</v>
      </c>
      <c r="L456" s="114">
        <v>8.43</v>
      </c>
      <c r="M456" s="31"/>
      <c r="N456" s="207">
        <f>D456/D521*100</f>
        <v>5.9616570407242886</v>
      </c>
    </row>
    <row r="457" spans="1:14">
      <c r="A457" s="218"/>
      <c r="B457" s="193" t="s">
        <v>22</v>
      </c>
      <c r="C457" s="31">
        <v>4.8245490000000002</v>
      </c>
      <c r="D457" s="31">
        <v>58.007199999999997</v>
      </c>
      <c r="E457" s="31">
        <v>61.85</v>
      </c>
      <c r="F457" s="12">
        <f>(D457-E457)/E457*100</f>
        <v>-6.213096200485051</v>
      </c>
      <c r="G457" s="114">
        <v>3361</v>
      </c>
      <c r="H457" s="114">
        <v>112317.9</v>
      </c>
      <c r="I457" s="114">
        <v>336</v>
      </c>
      <c r="J457" s="114">
        <v>3.7037</v>
      </c>
      <c r="K457" s="114">
        <v>66.058863000000002</v>
      </c>
      <c r="L457" s="114">
        <v>54.09</v>
      </c>
      <c r="M457" s="31">
        <f t="shared" ref="M457:M462" si="122">(K457-L457)/L457*100</f>
        <v>22.127681641708261</v>
      </c>
      <c r="N457" s="207">
        <f>D457/D522*100</f>
        <v>9.040917267134537</v>
      </c>
    </row>
    <row r="458" spans="1:14">
      <c r="A458" s="218"/>
      <c r="B458" s="193" t="s">
        <v>23</v>
      </c>
      <c r="C458" s="31">
        <v>0</v>
      </c>
      <c r="D458" s="31">
        <v>7.5471999999999997E-2</v>
      </c>
      <c r="E458" s="31">
        <v>0</v>
      </c>
      <c r="F458" s="12"/>
      <c r="G458" s="114">
        <v>16</v>
      </c>
      <c r="H458" s="114">
        <v>8</v>
      </c>
      <c r="I458" s="114">
        <v>0</v>
      </c>
      <c r="J458" s="114">
        <v>0</v>
      </c>
      <c r="K458" s="114">
        <v>0</v>
      </c>
      <c r="L458" s="114">
        <v>0</v>
      </c>
      <c r="M458" s="31"/>
      <c r="N458" s="207"/>
    </row>
    <row r="459" spans="1:14">
      <c r="A459" s="218"/>
      <c r="B459" s="193" t="s">
        <v>24</v>
      </c>
      <c r="C459" s="31">
        <v>4.4981150000000003</v>
      </c>
      <c r="D459" s="31">
        <v>81.808391</v>
      </c>
      <c r="E459" s="31">
        <v>89.26</v>
      </c>
      <c r="F459" s="12">
        <f>(D459-E459)/E459*100</f>
        <v>-8.3482063634326735</v>
      </c>
      <c r="G459" s="114">
        <v>173</v>
      </c>
      <c r="H459" s="114">
        <v>89817.861199999999</v>
      </c>
      <c r="I459" s="114">
        <v>10</v>
      </c>
      <c r="J459" s="114">
        <v>5.3002830000000003</v>
      </c>
      <c r="K459" s="114">
        <v>61.064675000000001</v>
      </c>
      <c r="L459" s="114">
        <v>119.35</v>
      </c>
      <c r="M459" s="31">
        <f t="shared" si="122"/>
        <v>-48.835630498533725</v>
      </c>
      <c r="N459" s="207">
        <f>D459/D524*100</f>
        <v>7.7295692836397016</v>
      </c>
    </row>
    <row r="460" spans="1:14">
      <c r="A460" s="218"/>
      <c r="B460" s="193" t="s">
        <v>25</v>
      </c>
      <c r="C460" s="33">
        <v>7.2</v>
      </c>
      <c r="D460" s="33">
        <v>330.00411400000002</v>
      </c>
      <c r="E460" s="33">
        <v>599.4</v>
      </c>
      <c r="F460" s="12">
        <f>(D460-E460)/E460*100</f>
        <v>-44.944258591925248</v>
      </c>
      <c r="G460" s="116">
        <v>87</v>
      </c>
      <c r="H460" s="116">
        <v>68810.936799999996</v>
      </c>
      <c r="I460" s="116">
        <v>7</v>
      </c>
      <c r="J460" s="116">
        <v>0</v>
      </c>
      <c r="K460" s="116">
        <v>155.57069999999999</v>
      </c>
      <c r="L460" s="116">
        <v>419.7</v>
      </c>
      <c r="M460" s="31">
        <f t="shared" si="122"/>
        <v>-62.93288062902073</v>
      </c>
      <c r="N460" s="207">
        <f>D460/D525*100</f>
        <v>7.036685055618995</v>
      </c>
    </row>
    <row r="461" spans="1:14">
      <c r="A461" s="218"/>
      <c r="B461" s="193" t="s">
        <v>26</v>
      </c>
      <c r="C461" s="31">
        <v>4.0027889999999999</v>
      </c>
      <c r="D461" s="31">
        <v>70.105743000000004</v>
      </c>
      <c r="E461" s="31">
        <v>72.8</v>
      </c>
      <c r="F461" s="12">
        <f>(D461-E461)/E461*100</f>
        <v>-3.7009024725274635</v>
      </c>
      <c r="G461" s="114">
        <v>2665</v>
      </c>
      <c r="H461" s="114">
        <v>102773</v>
      </c>
      <c r="I461" s="114">
        <v>20</v>
      </c>
      <c r="J461" s="114">
        <v>1.3947799999999999</v>
      </c>
      <c r="K461" s="114">
        <v>20.179825999999998</v>
      </c>
      <c r="L461" s="114">
        <v>46.73</v>
      </c>
      <c r="M461" s="31">
        <f t="shared" si="122"/>
        <v>-56.816122405307077</v>
      </c>
      <c r="N461" s="207">
        <f>D461/D526*100</f>
        <v>4.3405357176109449</v>
      </c>
    </row>
    <row r="462" spans="1:14">
      <c r="A462" s="218"/>
      <c r="B462" s="193" t="s">
        <v>27</v>
      </c>
      <c r="C462" s="34">
        <v>0</v>
      </c>
      <c r="D462" s="34">
        <v>0.24899199999999999</v>
      </c>
      <c r="E462" s="34">
        <v>0</v>
      </c>
      <c r="F462" s="12" t="e">
        <f>(D462-E462)/E462*100</f>
        <v>#DIV/0!</v>
      </c>
      <c r="G462" s="114">
        <v>1</v>
      </c>
      <c r="H462" s="114">
        <v>13.196571</v>
      </c>
      <c r="I462" s="114">
        <v>0</v>
      </c>
      <c r="J462" s="114">
        <v>0</v>
      </c>
      <c r="K462" s="115">
        <v>0</v>
      </c>
      <c r="L462" s="114">
        <v>0</v>
      </c>
      <c r="M462" s="31" t="e">
        <f t="shared" si="122"/>
        <v>#DIV/0!</v>
      </c>
      <c r="N462" s="207">
        <f>D462/D527*100</f>
        <v>0.90452776829627846</v>
      </c>
    </row>
    <row r="463" spans="1:14">
      <c r="A463" s="218"/>
      <c r="B463" s="14" t="s">
        <v>28</v>
      </c>
      <c r="C463" s="34">
        <v>0</v>
      </c>
      <c r="D463" s="34">
        <v>0</v>
      </c>
      <c r="E463" s="34">
        <v>0</v>
      </c>
      <c r="F463" s="12" t="e">
        <f>(D463-E463)/E463*100</f>
        <v>#DIV/0!</v>
      </c>
      <c r="G463" s="115"/>
      <c r="H463" s="115">
        <v>0</v>
      </c>
      <c r="I463" s="115"/>
      <c r="J463" s="115">
        <v>0</v>
      </c>
      <c r="K463" s="115">
        <v>0</v>
      </c>
      <c r="L463" s="115">
        <v>0</v>
      </c>
      <c r="M463" s="31"/>
      <c r="N463" s="207" t="e">
        <f>D463/D528*100</f>
        <v>#DIV/0!</v>
      </c>
    </row>
    <row r="464" spans="1:14">
      <c r="A464" s="218"/>
      <c r="B464" s="14" t="s">
        <v>29</v>
      </c>
      <c r="C464" s="34">
        <v>0</v>
      </c>
      <c r="D464" s="34">
        <v>0</v>
      </c>
      <c r="E464" s="34">
        <v>0</v>
      </c>
      <c r="F464" s="12"/>
      <c r="G464" s="115"/>
      <c r="H464" s="115">
        <v>0</v>
      </c>
      <c r="I464" s="115"/>
      <c r="J464" s="115">
        <v>0</v>
      </c>
      <c r="K464" s="115">
        <v>0</v>
      </c>
      <c r="L464" s="115">
        <v>0</v>
      </c>
      <c r="M464" s="31"/>
      <c r="N464" s="207"/>
    </row>
    <row r="465" spans="1:14">
      <c r="A465" s="218"/>
      <c r="B465" s="14" t="s">
        <v>30</v>
      </c>
      <c r="C465" s="34">
        <v>0</v>
      </c>
      <c r="D465" s="34">
        <v>0.24899199999999999</v>
      </c>
      <c r="E465" s="34">
        <v>0</v>
      </c>
      <c r="F465" s="12"/>
      <c r="G465" s="115">
        <v>1</v>
      </c>
      <c r="H465" s="115">
        <v>13.196571</v>
      </c>
      <c r="I465" s="115">
        <v>0</v>
      </c>
      <c r="J465" s="115">
        <v>0</v>
      </c>
      <c r="K465" s="115">
        <v>0</v>
      </c>
      <c r="L465" s="115">
        <v>0</v>
      </c>
      <c r="M465" s="31" t="e">
        <f>(K465-L465)/L465*100</f>
        <v>#DIV/0!</v>
      </c>
      <c r="N465" s="207"/>
    </row>
    <row r="466" spans="1:14" ht="14.25" thickBot="1">
      <c r="A466" s="216"/>
      <c r="B466" s="15" t="s">
        <v>31</v>
      </c>
      <c r="C466" s="16">
        <f t="shared" ref="C466:L466" si="123">C454+C456+C457+C458+C459+C460+C461+C462</f>
        <v>53.718354999999995</v>
      </c>
      <c r="D466" s="16">
        <f t="shared" si="123"/>
        <v>856.06141000000014</v>
      </c>
      <c r="E466" s="16">
        <f t="shared" si="123"/>
        <v>1130.82</v>
      </c>
      <c r="F466" s="17">
        <f>(D466-E466)/E466*100</f>
        <v>-24.297287808846662</v>
      </c>
      <c r="G466" s="16">
        <f t="shared" si="123"/>
        <v>8487</v>
      </c>
      <c r="H466" s="16">
        <f t="shared" si="123"/>
        <v>582581.61488999997</v>
      </c>
      <c r="I466" s="16">
        <f t="shared" si="123"/>
        <v>462</v>
      </c>
      <c r="J466" s="16">
        <f t="shared" si="123"/>
        <v>24.657998000000003</v>
      </c>
      <c r="K466" s="16">
        <f t="shared" si="123"/>
        <v>427.48471999999998</v>
      </c>
      <c r="L466" s="16">
        <f t="shared" si="123"/>
        <v>814.52</v>
      </c>
      <c r="M466" s="16">
        <f>(K466-L466)/L466*100</f>
        <v>-47.5169768698129</v>
      </c>
      <c r="N466" s="208">
        <f>D466/D531*100</f>
        <v>4.9505168556155059</v>
      </c>
    </row>
    <row r="467" spans="1:14" ht="14.25" thickTop="1">
      <c r="A467" s="218" t="s">
        <v>36</v>
      </c>
      <c r="B467" s="193" t="s">
        <v>19</v>
      </c>
      <c r="C467" s="32">
        <v>35.051380000000002</v>
      </c>
      <c r="D467" s="32">
        <v>280.76266299999997</v>
      </c>
      <c r="E467" s="32">
        <v>402.05669399999999</v>
      </c>
      <c r="F467" s="202">
        <f>(D467-E467)/E467*100</f>
        <v>-30.168389883840618</v>
      </c>
      <c r="G467" s="31">
        <v>2402</v>
      </c>
      <c r="H467" s="31">
        <v>267343.18354400003</v>
      </c>
      <c r="I467" s="33">
        <v>197</v>
      </c>
      <c r="J467" s="31">
        <v>9.2922049999999992</v>
      </c>
      <c r="K467" s="31">
        <v>117.10531899999999</v>
      </c>
      <c r="L467" s="31">
        <v>175.868122</v>
      </c>
      <c r="M467" s="31">
        <f>(K467-L467)/L467*100</f>
        <v>-33.412992833345889</v>
      </c>
      <c r="N467" s="207">
        <f>D467/D519*100</f>
        <v>3.1292413291748402</v>
      </c>
    </row>
    <row r="468" spans="1:14">
      <c r="A468" s="218"/>
      <c r="B468" s="193" t="s">
        <v>20</v>
      </c>
      <c r="C468" s="31">
        <v>15.240727</v>
      </c>
      <c r="D468" s="31">
        <v>121.737945</v>
      </c>
      <c r="E468" s="31">
        <v>56.180207000000003</v>
      </c>
      <c r="F468" s="12">
        <f>(D468-E468)/E468*100</f>
        <v>116.6918769096027</v>
      </c>
      <c r="G468" s="31">
        <v>1380</v>
      </c>
      <c r="H468" s="31">
        <v>27600</v>
      </c>
      <c r="I468" s="33">
        <v>79</v>
      </c>
      <c r="J468" s="31">
        <v>4.3378909999999999</v>
      </c>
      <c r="K468" s="31">
        <v>19.944696</v>
      </c>
      <c r="L468" s="31">
        <v>45.669972999999999</v>
      </c>
      <c r="M468" s="34">
        <f>(K468-L468)/L468*100</f>
        <v>-56.328645081528727</v>
      </c>
      <c r="N468" s="207">
        <f>D468/D520*100</f>
        <v>3.7883437882370816</v>
      </c>
    </row>
    <row r="469" spans="1:14">
      <c r="A469" s="218"/>
      <c r="B469" s="193" t="s">
        <v>21</v>
      </c>
      <c r="C469" s="31">
        <v>1.043698</v>
      </c>
      <c r="D469" s="31">
        <v>2.7323759999999999</v>
      </c>
      <c r="E469" s="31">
        <v>0</v>
      </c>
      <c r="F469" s="12"/>
      <c r="G469" s="31">
        <v>6</v>
      </c>
      <c r="H469" s="31">
        <v>3261.32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207"/>
    </row>
    <row r="470" spans="1:14">
      <c r="A470" s="218"/>
      <c r="B470" s="193" t="s">
        <v>22</v>
      </c>
      <c r="C470" s="31">
        <v>2.6037999999999999E-2</v>
      </c>
      <c r="D470" s="31">
        <v>2.5938669999999999</v>
      </c>
      <c r="E470" s="31">
        <v>2.2511559999999999</v>
      </c>
      <c r="F470" s="12">
        <f>(D470-E470)/E470*100</f>
        <v>15.22377836098431</v>
      </c>
      <c r="G470" s="31">
        <v>115</v>
      </c>
      <c r="H470" s="31">
        <v>7795.7</v>
      </c>
      <c r="I470" s="33">
        <v>3</v>
      </c>
      <c r="J470" s="31">
        <v>0.27800000000000002</v>
      </c>
      <c r="K470" s="31">
        <v>0.27800000000000002</v>
      </c>
      <c r="L470" s="31">
        <v>1.1515</v>
      </c>
      <c r="M470" s="34">
        <f t="shared" ref="M470:M475" si="124">(K470-L470)/L470*100</f>
        <v>-75.857577073382544</v>
      </c>
      <c r="N470" s="207">
        <f>D470/D522*100</f>
        <v>0.4042763130947617</v>
      </c>
    </row>
    <row r="471" spans="1:14">
      <c r="A471" s="218"/>
      <c r="B471" s="193" t="s">
        <v>23</v>
      </c>
      <c r="C471" s="31">
        <v>0.254718</v>
      </c>
      <c r="D471" s="31">
        <v>1.0915140000000001</v>
      </c>
      <c r="E471" s="31">
        <v>0.98651699999999998</v>
      </c>
      <c r="F471" s="12"/>
      <c r="G471" s="31">
        <v>22</v>
      </c>
      <c r="H471" s="31">
        <v>9064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207">
        <f>D471/D523*100</f>
        <v>5.8972309789591231</v>
      </c>
    </row>
    <row r="472" spans="1:14">
      <c r="A472" s="218"/>
      <c r="B472" s="193" t="s">
        <v>24</v>
      </c>
      <c r="C472" s="31">
        <v>0.122642</v>
      </c>
      <c r="D472" s="31">
        <v>1.4481189999999999</v>
      </c>
      <c r="E472" s="31">
        <v>0.47726400000000002</v>
      </c>
      <c r="F472" s="12">
        <f>(D472-E472)/E472*100</f>
        <v>203.42095779275198</v>
      </c>
      <c r="G472" s="31">
        <v>24</v>
      </c>
      <c r="H472" s="31">
        <v>483.92860100000001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207">
        <f>D472/D524*100</f>
        <v>0.13682381482670941</v>
      </c>
    </row>
    <row r="473" spans="1:14">
      <c r="A473" s="218"/>
      <c r="B473" s="193" t="s">
        <v>25</v>
      </c>
      <c r="C473" s="33">
        <v>0</v>
      </c>
      <c r="D473" s="33">
        <v>4.4652609999999999</v>
      </c>
      <c r="E473" s="31">
        <v>0</v>
      </c>
      <c r="F473" s="12"/>
      <c r="G473" s="33">
        <v>2</v>
      </c>
      <c r="H473" s="33">
        <v>1653.8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207"/>
    </row>
    <row r="474" spans="1:14">
      <c r="A474" s="218"/>
      <c r="B474" s="193" t="s">
        <v>26</v>
      </c>
      <c r="C474" s="31">
        <v>3.328551</v>
      </c>
      <c r="D474" s="31">
        <v>52.517234000000002</v>
      </c>
      <c r="E474" s="31">
        <v>87.081609</v>
      </c>
      <c r="F474" s="12">
        <f>(D474-E474)/E474*100</f>
        <v>-39.691934263639986</v>
      </c>
      <c r="G474" s="31">
        <v>2958</v>
      </c>
      <c r="H474" s="31">
        <v>470667.08</v>
      </c>
      <c r="I474" s="33">
        <v>39</v>
      </c>
      <c r="J474" s="31">
        <v>0</v>
      </c>
      <c r="K474" s="31">
        <v>6.7686840000000004</v>
      </c>
      <c r="L474" s="31">
        <v>3.098849</v>
      </c>
      <c r="M474" s="34">
        <f t="shared" si="124"/>
        <v>118.42574452643548</v>
      </c>
      <c r="N474" s="207">
        <f>D474/D526*100</f>
        <v>3.2515585772642326</v>
      </c>
    </row>
    <row r="475" spans="1:14">
      <c r="A475" s="218"/>
      <c r="B475" s="193" t="s">
        <v>27</v>
      </c>
      <c r="C475" s="31">
        <v>0</v>
      </c>
      <c r="D475" s="34">
        <v>0</v>
      </c>
      <c r="E475" s="31">
        <v>0</v>
      </c>
      <c r="F475" s="12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4"/>
        <v>#DIV/0!</v>
      </c>
      <c r="N475" s="207">
        <f>D475/D527*100</f>
        <v>0</v>
      </c>
    </row>
    <row r="476" spans="1:14">
      <c r="A476" s="218"/>
      <c r="B476" s="14" t="s">
        <v>28</v>
      </c>
      <c r="C476" s="34">
        <v>0</v>
      </c>
      <c r="D476" s="34">
        <v>0</v>
      </c>
      <c r="E476" s="41">
        <v>0</v>
      </c>
      <c r="F476" s="12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207"/>
    </row>
    <row r="477" spans="1:14">
      <c r="A477" s="218"/>
      <c r="B477" s="14" t="s">
        <v>29</v>
      </c>
      <c r="C477" s="34">
        <v>0</v>
      </c>
      <c r="D477" s="34">
        <v>0</v>
      </c>
      <c r="E477" s="41">
        <v>0</v>
      </c>
      <c r="F477" s="12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207">
        <f>D477/D529*100</f>
        <v>0</v>
      </c>
    </row>
    <row r="478" spans="1:14">
      <c r="A478" s="218"/>
      <c r="B478" s="14" t="s">
        <v>30</v>
      </c>
      <c r="C478" s="41">
        <v>0</v>
      </c>
      <c r="D478" s="41">
        <v>0</v>
      </c>
      <c r="E478" s="41">
        <v>0</v>
      </c>
      <c r="F478" s="12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207"/>
    </row>
    <row r="479" spans="1:14" ht="14.25" thickBot="1">
      <c r="A479" s="216"/>
      <c r="B479" s="15" t="s">
        <v>31</v>
      </c>
      <c r="C479" s="16">
        <f t="shared" ref="C479:L479" si="125">C467+C469+C470+C471+C472+C473+C474+C475</f>
        <v>39.827026999999994</v>
      </c>
      <c r="D479" s="16">
        <f t="shared" si="125"/>
        <v>345.61103400000002</v>
      </c>
      <c r="E479" s="16">
        <f t="shared" si="125"/>
        <v>492.85323999999997</v>
      </c>
      <c r="F479" s="17">
        <f t="shared" ref="F479:F485" si="126">(D479-E479)/E479*100</f>
        <v>-29.875466781957233</v>
      </c>
      <c r="G479" s="16">
        <f t="shared" si="125"/>
        <v>5529</v>
      </c>
      <c r="H479" s="16">
        <f t="shared" si="125"/>
        <v>760269.01214500004</v>
      </c>
      <c r="I479" s="16">
        <f t="shared" si="125"/>
        <v>239</v>
      </c>
      <c r="J479" s="16">
        <f t="shared" si="125"/>
        <v>9.5702049999999996</v>
      </c>
      <c r="K479" s="16">
        <f t="shared" si="125"/>
        <v>124.15200300000001</v>
      </c>
      <c r="L479" s="16">
        <f t="shared" si="125"/>
        <v>180.118471</v>
      </c>
      <c r="M479" s="16">
        <f>(K479-L479)/L479*100</f>
        <v>-31.072031474217869</v>
      </c>
      <c r="N479" s="208">
        <f>D479/D531*100</f>
        <v>1.9986337771068354</v>
      </c>
    </row>
    <row r="480" spans="1:14" ht="14.25" thickTop="1">
      <c r="A480" s="226" t="s">
        <v>40</v>
      </c>
      <c r="B480" s="18" t="s">
        <v>19</v>
      </c>
      <c r="C480" s="34">
        <v>65.115193000000005</v>
      </c>
      <c r="D480" s="34">
        <v>775.72247400000003</v>
      </c>
      <c r="E480" s="34">
        <v>893.01750200000004</v>
      </c>
      <c r="F480" s="205">
        <f t="shared" si="126"/>
        <v>-13.134684117310838</v>
      </c>
      <c r="G480" s="34">
        <v>7087</v>
      </c>
      <c r="H480" s="34">
        <v>691136.70576000004</v>
      </c>
      <c r="I480" s="34">
        <v>659</v>
      </c>
      <c r="J480" s="34">
        <v>50.67</v>
      </c>
      <c r="K480" s="34">
        <v>516.48</v>
      </c>
      <c r="L480" s="31">
        <v>409.77</v>
      </c>
      <c r="M480" s="34">
        <f>(K480-L480)/L480*100</f>
        <v>26.041437879786233</v>
      </c>
      <c r="N480" s="209">
        <f t="shared" ref="N480:N488" si="127">D480/D519*100</f>
        <v>8.6458177867138826</v>
      </c>
    </row>
    <row r="481" spans="1:14">
      <c r="A481" s="218"/>
      <c r="B481" s="193" t="s">
        <v>20</v>
      </c>
      <c r="C481" s="34">
        <v>22.066351000000001</v>
      </c>
      <c r="D481" s="34">
        <v>284.89783900000003</v>
      </c>
      <c r="E481" s="34">
        <v>275.461007</v>
      </c>
      <c r="F481" s="12">
        <f t="shared" si="126"/>
        <v>3.4258322449246106</v>
      </c>
      <c r="G481" s="34">
        <v>3578</v>
      </c>
      <c r="H481" s="34">
        <v>71560</v>
      </c>
      <c r="I481" s="34">
        <v>321</v>
      </c>
      <c r="J481" s="34">
        <v>27.12</v>
      </c>
      <c r="K481" s="34">
        <v>170.82</v>
      </c>
      <c r="L481" s="31">
        <v>126.01</v>
      </c>
      <c r="M481" s="34">
        <f>(K481-L481)/L481*100</f>
        <v>35.560669788112044</v>
      </c>
      <c r="N481" s="207">
        <f t="shared" si="127"/>
        <v>8.8656906329231866</v>
      </c>
    </row>
    <row r="482" spans="1:14">
      <c r="A482" s="218"/>
      <c r="B482" s="193" t="s">
        <v>21</v>
      </c>
      <c r="C482" s="34">
        <v>5.1887000000000003E-2</v>
      </c>
      <c r="D482" s="34">
        <v>32.460844000000002</v>
      </c>
      <c r="E482" s="34">
        <v>9.3211670000000009</v>
      </c>
      <c r="F482" s="12">
        <f t="shared" si="126"/>
        <v>248.24871177611126</v>
      </c>
      <c r="G482" s="34">
        <v>30</v>
      </c>
      <c r="H482" s="34">
        <v>73473.790989999994</v>
      </c>
      <c r="I482" s="34">
        <v>1</v>
      </c>
      <c r="J482" s="34"/>
      <c r="K482" s="34">
        <v>0.3</v>
      </c>
      <c r="L482" s="31"/>
      <c r="M482" s="34"/>
      <c r="N482" s="207">
        <f t="shared" si="127"/>
        <v>12.058109542781228</v>
      </c>
    </row>
    <row r="483" spans="1:14">
      <c r="A483" s="218"/>
      <c r="B483" s="193" t="s">
        <v>22</v>
      </c>
      <c r="C483" s="34">
        <v>5.8072889999999999</v>
      </c>
      <c r="D483" s="34">
        <v>176.44997800000002</v>
      </c>
      <c r="E483" s="34">
        <v>78.479441000000008</v>
      </c>
      <c r="F483" s="12">
        <f t="shared" si="126"/>
        <v>124.83592613764922</v>
      </c>
      <c r="G483" s="34">
        <v>5511</v>
      </c>
      <c r="H483" s="34">
        <v>288974.96675000002</v>
      </c>
      <c r="I483" s="34">
        <v>376</v>
      </c>
      <c r="J483" s="34">
        <v>2.2799999999999998</v>
      </c>
      <c r="K483" s="34">
        <v>53.95</v>
      </c>
      <c r="L483" s="31">
        <v>29.62</v>
      </c>
      <c r="M483" s="34">
        <f>(K483-L483)/L483*100</f>
        <v>82.140445644834571</v>
      </c>
      <c r="N483" s="207">
        <f t="shared" si="127"/>
        <v>27.501235241240902</v>
      </c>
    </row>
    <row r="484" spans="1:14">
      <c r="A484" s="218"/>
      <c r="B484" s="193" t="s">
        <v>23</v>
      </c>
      <c r="C484" s="34">
        <v>0</v>
      </c>
      <c r="D484" s="34">
        <v>0.28301999999999999</v>
      </c>
      <c r="E484" s="34">
        <v>0.56603999999999999</v>
      </c>
      <c r="F484" s="12">
        <f t="shared" si="126"/>
        <v>-50</v>
      </c>
      <c r="G484" s="34">
        <v>3</v>
      </c>
      <c r="H484" s="34">
        <v>1500.3000000000002</v>
      </c>
      <c r="I484" s="34"/>
      <c r="J484" s="34"/>
      <c r="K484" s="34"/>
      <c r="L484" s="31"/>
      <c r="M484" s="34" t="e">
        <f>(K484-L484)/L484*100</f>
        <v>#DIV/0!</v>
      </c>
      <c r="N484" s="207">
        <f t="shared" si="127"/>
        <v>1.5291002329470906</v>
      </c>
    </row>
    <row r="485" spans="1:14">
      <c r="A485" s="218"/>
      <c r="B485" s="193" t="s">
        <v>24</v>
      </c>
      <c r="C485" s="34">
        <v>0.92839700000000003</v>
      </c>
      <c r="D485" s="34">
        <v>54.098779000000007</v>
      </c>
      <c r="E485" s="34">
        <v>99.705697999999998</v>
      </c>
      <c r="F485" s="12">
        <f t="shared" si="126"/>
        <v>-45.741537258983925</v>
      </c>
      <c r="G485" s="34">
        <v>100</v>
      </c>
      <c r="H485" s="34">
        <v>46127.572400000005</v>
      </c>
      <c r="I485" s="34">
        <v>10</v>
      </c>
      <c r="J485" s="34">
        <v>7.0000000000000007E-2</v>
      </c>
      <c r="K485" s="34">
        <v>23.57</v>
      </c>
      <c r="L485" s="31">
        <v>77.510000000000005</v>
      </c>
      <c r="M485" s="34">
        <f>(K485-L485)/L485*100</f>
        <v>-69.591020513482135</v>
      </c>
      <c r="N485" s="207">
        <f t="shared" si="127"/>
        <v>5.1114592932259546</v>
      </c>
    </row>
    <row r="486" spans="1:14">
      <c r="A486" s="218"/>
      <c r="B486" s="193" t="s">
        <v>25</v>
      </c>
      <c r="C486" s="34">
        <v>0.56400000000000006</v>
      </c>
      <c r="D486" s="34">
        <v>84.971985000000004</v>
      </c>
      <c r="E486" s="34">
        <v>21.548554000000003</v>
      </c>
      <c r="F486" s="12"/>
      <c r="G486" s="34">
        <v>46</v>
      </c>
      <c r="H486" s="34">
        <v>3670.822079</v>
      </c>
      <c r="I486" s="34">
        <v>28</v>
      </c>
      <c r="J486" s="34">
        <v>66.45</v>
      </c>
      <c r="K486" s="34">
        <v>185.24</v>
      </c>
      <c r="L486" s="31">
        <v>10.27</v>
      </c>
      <c r="M486" s="34"/>
      <c r="N486" s="207">
        <f t="shared" si="127"/>
        <v>1.8118595242596927</v>
      </c>
    </row>
    <row r="487" spans="1:14">
      <c r="A487" s="218"/>
      <c r="B487" s="193" t="s">
        <v>26</v>
      </c>
      <c r="C487" s="34">
        <v>9.6778239999999993</v>
      </c>
      <c r="D487" s="34">
        <v>144.282129</v>
      </c>
      <c r="E487" s="34">
        <v>138.56311099999999</v>
      </c>
      <c r="F487" s="12">
        <f>(D487-E487)/E487*100</f>
        <v>4.1273741320660777</v>
      </c>
      <c r="G487" s="34">
        <v>3982</v>
      </c>
      <c r="H487" s="34">
        <v>434933.02740000002</v>
      </c>
      <c r="I487" s="34">
        <v>80</v>
      </c>
      <c r="J487" s="34">
        <v>0.75</v>
      </c>
      <c r="K487" s="34">
        <v>21.63</v>
      </c>
      <c r="L487" s="31">
        <v>4.8099999999999996</v>
      </c>
      <c r="M487" s="34">
        <f>(K487-L487)/L487*100</f>
        <v>349.68814968814974</v>
      </c>
      <c r="N487" s="207">
        <f t="shared" si="127"/>
        <v>8.9331017337260086</v>
      </c>
    </row>
    <row r="488" spans="1:14">
      <c r="A488" s="218"/>
      <c r="B488" s="193" t="s">
        <v>27</v>
      </c>
      <c r="C488" s="34">
        <v>0.63254700000000008</v>
      </c>
      <c r="D488" s="34">
        <v>0.90462100000000012</v>
      </c>
      <c r="E488" s="34">
        <v>1.3280190000000001</v>
      </c>
      <c r="F488" s="12">
        <f>(D488-E488)/E488*100</f>
        <v>-31.881923376096271</v>
      </c>
      <c r="G488" s="34">
        <v>10</v>
      </c>
      <c r="H488" s="34">
        <v>353.6</v>
      </c>
      <c r="I488" s="31"/>
      <c r="J488" s="31"/>
      <c r="K488" s="31"/>
      <c r="L488" s="31"/>
      <c r="M488" s="31"/>
      <c r="N488" s="207">
        <f t="shared" si="127"/>
        <v>3.2862694957426255</v>
      </c>
    </row>
    <row r="489" spans="1:14">
      <c r="A489" s="218"/>
      <c r="B489" s="14" t="s">
        <v>28</v>
      </c>
      <c r="C489" s="34">
        <v>0</v>
      </c>
      <c r="D489" s="34">
        <v>0</v>
      </c>
      <c r="E489" s="34">
        <v>0</v>
      </c>
      <c r="F489" s="12"/>
      <c r="G489" s="34">
        <v>0</v>
      </c>
      <c r="H489" s="34">
        <v>0</v>
      </c>
      <c r="I489" s="34"/>
      <c r="J489" s="34"/>
      <c r="K489" s="34"/>
      <c r="L489" s="34"/>
      <c r="M489" s="31"/>
      <c r="N489" s="207"/>
    </row>
    <row r="490" spans="1:14">
      <c r="A490" s="218"/>
      <c r="B490" s="14" t="s">
        <v>29</v>
      </c>
      <c r="C490" s="34">
        <v>0</v>
      </c>
      <c r="D490" s="34">
        <v>0</v>
      </c>
      <c r="E490" s="34">
        <v>0</v>
      </c>
      <c r="F490" s="12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207">
        <f>D490/D529*100</f>
        <v>0</v>
      </c>
    </row>
    <row r="491" spans="1:14">
      <c r="A491" s="218"/>
      <c r="B491" s="14" t="s">
        <v>30</v>
      </c>
      <c r="C491" s="34">
        <v>0.63254700000000008</v>
      </c>
      <c r="D491" s="34">
        <v>0.63254700000000008</v>
      </c>
      <c r="E491" s="34">
        <v>0</v>
      </c>
      <c r="F491" s="12"/>
      <c r="G491" s="34">
        <v>1</v>
      </c>
      <c r="H491" s="34">
        <v>22.5</v>
      </c>
      <c r="I491" s="34"/>
      <c r="J491" s="34"/>
      <c r="K491" s="34"/>
      <c r="L491" s="34"/>
      <c r="M491" s="31"/>
      <c r="N491" s="207"/>
    </row>
    <row r="492" spans="1:14" ht="14.25" thickBot="1">
      <c r="A492" s="216"/>
      <c r="B492" s="15" t="s">
        <v>31</v>
      </c>
      <c r="C492" s="16">
        <f t="shared" ref="C492:L492" si="128">C480+C482+C483+C484+C485+C486+C487+C488</f>
        <v>82.77713700000001</v>
      </c>
      <c r="D492" s="16">
        <f t="shared" si="128"/>
        <v>1269.1738299999997</v>
      </c>
      <c r="E492" s="16">
        <f t="shared" si="128"/>
        <v>1242.529532</v>
      </c>
      <c r="F492" s="17">
        <f>(D492-E492)/E492*100</f>
        <v>2.1443593342294665</v>
      </c>
      <c r="G492" s="16">
        <f t="shared" si="128"/>
        <v>16769</v>
      </c>
      <c r="H492" s="16">
        <f t="shared" si="128"/>
        <v>1540170.7853790002</v>
      </c>
      <c r="I492" s="16">
        <f t="shared" si="128"/>
        <v>1154</v>
      </c>
      <c r="J492" s="16">
        <f t="shared" si="128"/>
        <v>120.22</v>
      </c>
      <c r="K492" s="16">
        <f t="shared" si="128"/>
        <v>801.17000000000007</v>
      </c>
      <c r="L492" s="16">
        <f t="shared" si="128"/>
        <v>531.9799999999999</v>
      </c>
      <c r="M492" s="16">
        <f>(K492-L492)/L492*100</f>
        <v>50.601526373171964</v>
      </c>
      <c r="N492" s="208">
        <f>D492/D531*100</f>
        <v>7.3395043448122328</v>
      </c>
    </row>
    <row r="493" spans="1:14" ht="14.25" thickTop="1">
      <c r="A493" s="215" t="s">
        <v>67</v>
      </c>
      <c r="B493" s="18" t="s">
        <v>19</v>
      </c>
      <c r="C493" s="32">
        <v>41.245292999999997</v>
      </c>
      <c r="D493" s="32">
        <v>450.004931</v>
      </c>
      <c r="E493" s="32">
        <v>268.57816500000001</v>
      </c>
      <c r="F493" s="205">
        <f>(D493-E493)/E493*100</f>
        <v>67.550824915346325</v>
      </c>
      <c r="G493" s="31">
        <v>3870</v>
      </c>
      <c r="H493" s="31">
        <v>369221.16925799998</v>
      </c>
      <c r="I493" s="31">
        <v>333</v>
      </c>
      <c r="J493" s="31">
        <v>8.8333359999999992</v>
      </c>
      <c r="K493" s="31">
        <v>56.927764000000003</v>
      </c>
      <c r="L493" s="31">
        <v>100.964196</v>
      </c>
      <c r="M493" s="32">
        <f>(K493-L493)/L493*100</f>
        <v>-43.615889339622925</v>
      </c>
      <c r="N493" s="211">
        <f>D493/D519*100</f>
        <v>5.0155316713806508</v>
      </c>
    </row>
    <row r="494" spans="1:14">
      <c r="A494" s="215"/>
      <c r="B494" s="193" t="s">
        <v>20</v>
      </c>
      <c r="C494" s="32">
        <v>14.704356000000001</v>
      </c>
      <c r="D494" s="32">
        <v>176.80685199999999</v>
      </c>
      <c r="E494" s="32">
        <v>103.22253600000001</v>
      </c>
      <c r="F494" s="12">
        <f>(D494-E494)/E494*100</f>
        <v>71.287064677426628</v>
      </c>
      <c r="G494" s="31">
        <v>2059</v>
      </c>
      <c r="H494" s="31">
        <v>41180</v>
      </c>
      <c r="I494" s="31">
        <v>161</v>
      </c>
      <c r="J494" s="31">
        <v>5.6914360000000004</v>
      </c>
      <c r="K494" s="31">
        <v>27.600876</v>
      </c>
      <c r="L494" s="31">
        <v>37.892924999999998</v>
      </c>
      <c r="M494" s="34">
        <f>(K494-L494)/L494*100</f>
        <v>-27.160872379210627</v>
      </c>
      <c r="N494" s="211">
        <f>D494/D520*100</f>
        <v>5.5020243646461502</v>
      </c>
    </row>
    <row r="495" spans="1:14">
      <c r="A495" s="215"/>
      <c r="B495" s="193" t="s">
        <v>21</v>
      </c>
      <c r="C495" s="32">
        <v>0</v>
      </c>
      <c r="D495" s="32">
        <v>24.170258</v>
      </c>
      <c r="E495" s="32">
        <v>33.138095</v>
      </c>
      <c r="F495" s="12">
        <f>(D495-E495)/E495*100</f>
        <v>-27.062017294597045</v>
      </c>
      <c r="G495" s="31">
        <v>12</v>
      </c>
      <c r="H495" s="31">
        <v>24465.922651000001</v>
      </c>
      <c r="I495" s="31">
        <v>2</v>
      </c>
      <c r="J495" s="31">
        <v>0</v>
      </c>
      <c r="K495" s="31">
        <v>21.3109</v>
      </c>
      <c r="L495" s="31">
        <v>31.707999999999998</v>
      </c>
      <c r="M495" s="31"/>
      <c r="N495" s="211">
        <f>D495/D521*100</f>
        <v>8.9784362551166055</v>
      </c>
    </row>
    <row r="496" spans="1:14">
      <c r="A496" s="215"/>
      <c r="B496" s="193" t="s">
        <v>22</v>
      </c>
      <c r="C496" s="32">
        <v>1.452836</v>
      </c>
      <c r="D496" s="32">
        <v>37.980187999999998</v>
      </c>
      <c r="E496" s="32">
        <v>19.724060999999999</v>
      </c>
      <c r="F496" s="12">
        <f>(D496-E496)/E496*100</f>
        <v>92.557648244953199</v>
      </c>
      <c r="G496" s="31">
        <v>502</v>
      </c>
      <c r="H496" s="31">
        <v>362314.48639999999</v>
      </c>
      <c r="I496" s="31">
        <v>83</v>
      </c>
      <c r="J496" s="31">
        <v>0.37140000000000001</v>
      </c>
      <c r="K496" s="31">
        <v>3.2353000000000001</v>
      </c>
      <c r="L496" s="31">
        <v>1.6698</v>
      </c>
      <c r="M496" s="31"/>
      <c r="N496" s="211">
        <f>D496/D522*100</f>
        <v>5.9195364971626949</v>
      </c>
    </row>
    <row r="497" spans="1:14">
      <c r="A497" s="215"/>
      <c r="B497" s="193" t="s">
        <v>23</v>
      </c>
      <c r="C497" s="32">
        <v>0</v>
      </c>
      <c r="D497" s="32">
        <v>0</v>
      </c>
      <c r="E497" s="32">
        <v>0</v>
      </c>
      <c r="F497" s="12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211"/>
    </row>
    <row r="498" spans="1:14">
      <c r="A498" s="215"/>
      <c r="B498" s="193" t="s">
        <v>24</v>
      </c>
      <c r="C498" s="32">
        <v>7.0755000000000096E-2</v>
      </c>
      <c r="D498" s="32">
        <v>2.6828180000000001</v>
      </c>
      <c r="E498" s="32">
        <v>6.5001009999999999</v>
      </c>
      <c r="F498" s="12">
        <f>(D498-E498)/E498*100</f>
        <v>-58.726518249485657</v>
      </c>
      <c r="G498" s="31">
        <v>20</v>
      </c>
      <c r="H498" s="31">
        <v>1012.475375</v>
      </c>
      <c r="I498" s="31">
        <v>1</v>
      </c>
      <c r="J498" s="31">
        <v>0</v>
      </c>
      <c r="K498" s="31">
        <v>0</v>
      </c>
      <c r="L498" s="31">
        <v>0</v>
      </c>
      <c r="M498" s="31"/>
      <c r="N498" s="211">
        <f>D498/D524*100</f>
        <v>0.25348289280491654</v>
      </c>
    </row>
    <row r="499" spans="1:14">
      <c r="A499" s="215"/>
      <c r="B499" s="193" t="s">
        <v>25</v>
      </c>
      <c r="C499" s="32">
        <v>0</v>
      </c>
      <c r="D499" s="32">
        <v>0</v>
      </c>
      <c r="E499" s="32">
        <v>0</v>
      </c>
      <c r="F499" s="12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211"/>
    </row>
    <row r="500" spans="1:14">
      <c r="A500" s="215"/>
      <c r="B500" s="193" t="s">
        <v>26</v>
      </c>
      <c r="C500" s="32">
        <v>6.8449790000000004</v>
      </c>
      <c r="D500" s="32">
        <v>108.73034</v>
      </c>
      <c r="E500" s="32">
        <v>69.391983999999994</v>
      </c>
      <c r="F500" s="12">
        <f>(D500-E500)/E500*100</f>
        <v>56.690058033216062</v>
      </c>
      <c r="G500" s="31">
        <v>1992</v>
      </c>
      <c r="H500" s="31">
        <v>1029592.92</v>
      </c>
      <c r="I500" s="31">
        <v>66</v>
      </c>
      <c r="J500" s="31">
        <v>0</v>
      </c>
      <c r="K500" s="31">
        <v>14.595559</v>
      </c>
      <c r="L500" s="31">
        <v>57.854508000000003</v>
      </c>
      <c r="M500" s="31"/>
      <c r="N500" s="211">
        <f>D500/D526*100</f>
        <v>6.7319438345868763</v>
      </c>
    </row>
    <row r="501" spans="1:14">
      <c r="A501" s="215"/>
      <c r="B501" s="193" t="s">
        <v>27</v>
      </c>
      <c r="C501" s="32">
        <v>0</v>
      </c>
      <c r="D501" s="32">
        <v>2.1036790000000001</v>
      </c>
      <c r="E501" s="32">
        <v>0</v>
      </c>
      <c r="F501" s="12"/>
      <c r="G501" s="31">
        <v>4</v>
      </c>
      <c r="H501" s="31">
        <v>74.335701999999998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211">
        <f>D501/D527*100</f>
        <v>7.6421574632186848</v>
      </c>
    </row>
    <row r="502" spans="1:14">
      <c r="A502" s="215"/>
      <c r="B502" s="14" t="s">
        <v>28</v>
      </c>
      <c r="C502" s="32">
        <v>0</v>
      </c>
      <c r="D502" s="32">
        <v>0</v>
      </c>
      <c r="E502" s="32">
        <v>0</v>
      </c>
      <c r="F502" s="12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211" t="e">
        <f>D502/D528*100</f>
        <v>#DIV/0!</v>
      </c>
    </row>
    <row r="503" spans="1:14">
      <c r="A503" s="215"/>
      <c r="B503" s="14" t="s">
        <v>29</v>
      </c>
      <c r="C503" s="32">
        <v>0</v>
      </c>
      <c r="D503" s="32">
        <v>0</v>
      </c>
      <c r="E503" s="32">
        <v>0</v>
      </c>
      <c r="F503" s="12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211"/>
    </row>
    <row r="504" spans="1:14">
      <c r="A504" s="215"/>
      <c r="B504" s="14" t="s">
        <v>30</v>
      </c>
      <c r="C504" s="32">
        <v>0</v>
      </c>
      <c r="D504" s="32">
        <v>2.1036790000000001</v>
      </c>
      <c r="E504" s="32">
        <v>0</v>
      </c>
      <c r="F504" s="12"/>
      <c r="G504" s="31">
        <v>4</v>
      </c>
      <c r="H504" s="31">
        <v>74.335701999999998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211"/>
    </row>
    <row r="505" spans="1:14" ht="14.25" thickBot="1">
      <c r="A505" s="216"/>
      <c r="B505" s="15" t="s">
        <v>31</v>
      </c>
      <c r="C505" s="16">
        <f>C493+C495+C496+C497+C498+C499+C500+C501</f>
        <v>49.613862999999995</v>
      </c>
      <c r="D505" s="16">
        <f>D493+D495+D496+D497+D498+D499+D500+D501</f>
        <v>625.67221400000005</v>
      </c>
      <c r="E505" s="16">
        <f>E493+E495+E496+E497+E498+E499+E500+E501</f>
        <v>397.33240599999999</v>
      </c>
      <c r="F505" s="17">
        <f>(D505-E505)/E505*100</f>
        <v>57.468206607844628</v>
      </c>
      <c r="G505" s="16">
        <f t="shared" ref="G505:L505" si="129">G493+G495+G496+G497+G498+G499+G500+G501</f>
        <v>6400</v>
      </c>
      <c r="H505" s="16">
        <f t="shared" si="129"/>
        <v>1786681.309386</v>
      </c>
      <c r="I505" s="16">
        <f t="shared" si="129"/>
        <v>485</v>
      </c>
      <c r="J505" s="16">
        <f t="shared" si="129"/>
        <v>9.2047359999999987</v>
      </c>
      <c r="K505" s="16">
        <f t="shared" si="129"/>
        <v>96.06952299999999</v>
      </c>
      <c r="L505" s="16">
        <f t="shared" si="129"/>
        <v>192.196504</v>
      </c>
      <c r="M505" s="16">
        <f>(K505-L505)/L505*100</f>
        <v>-50.014947722462225</v>
      </c>
      <c r="N505" s="208">
        <f>D505/D531*100</f>
        <v>3.6181993549940201</v>
      </c>
    </row>
    <row r="506" spans="1:14" ht="14.25" thickTop="1">
      <c r="A506" s="218" t="s">
        <v>43</v>
      </c>
      <c r="B506" s="196" t="s">
        <v>19</v>
      </c>
      <c r="C506" s="94">
        <v>0</v>
      </c>
      <c r="D506" s="94">
        <v>5.81</v>
      </c>
      <c r="E506" s="94">
        <v>11.79</v>
      </c>
      <c r="F506" s="205">
        <f>(D506-E506)/E506*100</f>
        <v>-50.720949957591174</v>
      </c>
      <c r="G506" s="95">
        <v>45</v>
      </c>
      <c r="H506" s="95">
        <v>3329.44</v>
      </c>
      <c r="I506" s="95">
        <v>4</v>
      </c>
      <c r="J506" s="95">
        <v>0</v>
      </c>
      <c r="K506" s="95">
        <v>0.19</v>
      </c>
      <c r="L506" s="95">
        <v>0.27</v>
      </c>
      <c r="M506" s="31">
        <f>(K506-L506)/L506*100</f>
        <v>-29.629629629629633</v>
      </c>
      <c r="N506" s="210">
        <f>D506/D519*100</f>
        <v>6.4755377115460047E-2</v>
      </c>
    </row>
    <row r="507" spans="1:14">
      <c r="A507" s="218"/>
      <c r="B507" s="193" t="s">
        <v>20</v>
      </c>
      <c r="C507" s="95">
        <v>0</v>
      </c>
      <c r="D507" s="95">
        <v>1.67</v>
      </c>
      <c r="E507" s="95">
        <v>3.5</v>
      </c>
      <c r="F507" s="12">
        <f>(D507-E507)/E507*100</f>
        <v>-52.285714285714292</v>
      </c>
      <c r="G507" s="95">
        <v>19</v>
      </c>
      <c r="H507" s="95">
        <v>380</v>
      </c>
      <c r="I507" s="95">
        <v>2</v>
      </c>
      <c r="J507" s="95">
        <v>0</v>
      </c>
      <c r="K507" s="95">
        <v>0.19</v>
      </c>
      <c r="L507" s="95">
        <v>0.27</v>
      </c>
      <c r="M507" s="31">
        <f>(K507-L507)/L507*100</f>
        <v>-29.629629629629633</v>
      </c>
      <c r="N507" s="207">
        <f>D507/D520*100</f>
        <v>5.1968464937993869E-2</v>
      </c>
    </row>
    <row r="508" spans="1:14">
      <c r="A508" s="218"/>
      <c r="B508" s="193" t="s">
        <v>21</v>
      </c>
      <c r="C508" s="95"/>
      <c r="D508" s="95"/>
      <c r="E508" s="95"/>
      <c r="F508" s="12"/>
      <c r="G508" s="95"/>
      <c r="H508" s="95"/>
      <c r="I508" s="95"/>
      <c r="J508" s="95"/>
      <c r="K508" s="95"/>
      <c r="L508" s="95"/>
      <c r="M508" s="31"/>
      <c r="N508" s="207"/>
    </row>
    <row r="509" spans="1:14">
      <c r="A509" s="218"/>
      <c r="B509" s="193" t="s">
        <v>22</v>
      </c>
      <c r="C509" s="95">
        <v>0</v>
      </c>
      <c r="D509" s="95">
        <v>0.14000000000000001</v>
      </c>
      <c r="E509" s="95">
        <v>0.14000000000000001</v>
      </c>
      <c r="F509" s="12">
        <f>(D509-E509)/E509*100</f>
        <v>0</v>
      </c>
      <c r="G509" s="95">
        <v>15</v>
      </c>
      <c r="H509" s="95">
        <v>392.8</v>
      </c>
      <c r="I509" s="95">
        <v>0</v>
      </c>
      <c r="J509" s="95">
        <v>0</v>
      </c>
      <c r="K509" s="95">
        <v>0</v>
      </c>
      <c r="L509" s="95">
        <v>0</v>
      </c>
      <c r="M509" s="31"/>
      <c r="N509" s="207">
        <f>D509/D522*100</f>
        <v>2.1820195034389443E-2</v>
      </c>
    </row>
    <row r="510" spans="1:14">
      <c r="A510" s="218"/>
      <c r="B510" s="193" t="s">
        <v>23</v>
      </c>
      <c r="C510" s="95"/>
      <c r="D510" s="95"/>
      <c r="E510" s="95"/>
      <c r="F510" s="12"/>
      <c r="G510" s="95"/>
      <c r="H510" s="95"/>
      <c r="I510" s="95"/>
      <c r="J510" s="95"/>
      <c r="K510" s="95"/>
      <c r="L510" s="95"/>
      <c r="M510" s="31"/>
      <c r="N510" s="207"/>
    </row>
    <row r="511" spans="1:14">
      <c r="A511" s="218"/>
      <c r="B511" s="193" t="s">
        <v>24</v>
      </c>
      <c r="C511" s="95">
        <v>0</v>
      </c>
      <c r="D511" s="95">
        <v>0</v>
      </c>
      <c r="E511" s="95">
        <v>0</v>
      </c>
      <c r="F511" s="12" t="e">
        <f>(D511-E511)/E511*100</f>
        <v>#DIV/0!</v>
      </c>
      <c r="G511" s="95">
        <v>0</v>
      </c>
      <c r="H511" s="95">
        <v>0</v>
      </c>
      <c r="I511" s="95">
        <v>0</v>
      </c>
      <c r="J511" s="95">
        <v>0</v>
      </c>
      <c r="K511" s="95">
        <v>0</v>
      </c>
      <c r="L511" s="95">
        <v>0</v>
      </c>
      <c r="M511" s="31" t="e">
        <f>(K511-L511)/L511*100</f>
        <v>#DIV/0!</v>
      </c>
      <c r="N511" s="207">
        <f>D511/D524*100</f>
        <v>0</v>
      </c>
    </row>
    <row r="512" spans="1:14">
      <c r="A512" s="218"/>
      <c r="B512" s="193" t="s">
        <v>25</v>
      </c>
      <c r="C512" s="95">
        <v>0</v>
      </c>
      <c r="D512" s="95">
        <v>186.82</v>
      </c>
      <c r="E512" s="95">
        <v>512.1</v>
      </c>
      <c r="F512" s="12"/>
      <c r="G512" s="95">
        <v>15</v>
      </c>
      <c r="H512" s="95">
        <v>3524.83</v>
      </c>
      <c r="I512" s="95">
        <v>14</v>
      </c>
      <c r="J512" s="95">
        <v>0</v>
      </c>
      <c r="K512" s="95">
        <v>140.4</v>
      </c>
      <c r="L512" s="95">
        <v>252.56</v>
      </c>
      <c r="M512" s="31">
        <f>(K512-L512)/L512*100</f>
        <v>-44.409249287298067</v>
      </c>
      <c r="N512" s="207">
        <f>D512/D525*100</f>
        <v>3.9835670112001709</v>
      </c>
    </row>
    <row r="513" spans="1:14">
      <c r="A513" s="218"/>
      <c r="B513" s="193" t="s">
        <v>26</v>
      </c>
      <c r="C513" s="95">
        <v>0</v>
      </c>
      <c r="D513" s="95">
        <v>0.01</v>
      </c>
      <c r="E513" s="95">
        <v>0.02</v>
      </c>
      <c r="F513" s="12">
        <f>(D513-E513)/E513*100</f>
        <v>-50</v>
      </c>
      <c r="G513" s="95">
        <v>1</v>
      </c>
      <c r="H513" s="95">
        <v>59.5</v>
      </c>
      <c r="I513" s="95">
        <v>0</v>
      </c>
      <c r="J513" s="95">
        <v>0</v>
      </c>
      <c r="K513" s="95">
        <v>0</v>
      </c>
      <c r="L513" s="95">
        <v>0</v>
      </c>
      <c r="M513" s="31" t="e">
        <f>(K513-L513)/L513*100</f>
        <v>#DIV/0!</v>
      </c>
      <c r="N513" s="207">
        <f>D513/D526*100</f>
        <v>6.1914124747396875E-4</v>
      </c>
    </row>
    <row r="514" spans="1:14">
      <c r="A514" s="218"/>
      <c r="B514" s="193" t="s">
        <v>27</v>
      </c>
      <c r="C514" s="23"/>
      <c r="D514" s="23"/>
      <c r="E514" s="23"/>
      <c r="F514" s="12"/>
      <c r="G514" s="23"/>
      <c r="H514" s="23"/>
      <c r="I514" s="23"/>
      <c r="J514" s="23"/>
      <c r="K514" s="23"/>
      <c r="L514" s="23"/>
      <c r="M514" s="31"/>
      <c r="N514" s="207"/>
    </row>
    <row r="515" spans="1:14">
      <c r="A515" s="218"/>
      <c r="B515" s="14" t="s">
        <v>28</v>
      </c>
      <c r="C515" s="42"/>
      <c r="D515" s="42"/>
      <c r="E515" s="96"/>
      <c r="F515" s="12"/>
      <c r="G515" s="42"/>
      <c r="H515" s="42"/>
      <c r="I515" s="42"/>
      <c r="J515" s="42"/>
      <c r="K515" s="42"/>
      <c r="L515" s="96"/>
      <c r="M515" s="31"/>
      <c r="N515" s="207"/>
    </row>
    <row r="516" spans="1:14">
      <c r="A516" s="218"/>
      <c r="B516" s="14" t="s">
        <v>29</v>
      </c>
      <c r="C516" s="34"/>
      <c r="D516" s="34"/>
      <c r="E516" s="34"/>
      <c r="F516" s="12"/>
      <c r="G516" s="42"/>
      <c r="H516" s="42"/>
      <c r="I516" s="42"/>
      <c r="J516" s="42"/>
      <c r="K516" s="42"/>
      <c r="L516" s="96"/>
      <c r="M516" s="31"/>
      <c r="N516" s="207"/>
    </row>
    <row r="517" spans="1:14">
      <c r="A517" s="218"/>
      <c r="B517" s="14" t="s">
        <v>30</v>
      </c>
      <c r="C517" s="34"/>
      <c r="D517" s="34"/>
      <c r="E517" s="34"/>
      <c r="F517" s="12"/>
      <c r="G517" s="34"/>
      <c r="H517" s="34"/>
      <c r="I517" s="34"/>
      <c r="J517" s="34"/>
      <c r="K517" s="34"/>
      <c r="L517" s="34"/>
      <c r="M517" s="31"/>
      <c r="N517" s="207"/>
    </row>
    <row r="518" spans="1:14" ht="14.25" thickBot="1">
      <c r="A518" s="216"/>
      <c r="B518" s="15" t="s">
        <v>31</v>
      </c>
      <c r="C518" s="16">
        <f t="shared" ref="C518:L518" si="130">C506+C508+C509+C510+C511+C512+C513+C514</f>
        <v>0</v>
      </c>
      <c r="D518" s="16">
        <f t="shared" si="130"/>
        <v>192.77999999999997</v>
      </c>
      <c r="E518" s="16">
        <f t="shared" si="130"/>
        <v>524.04999999999995</v>
      </c>
      <c r="F518" s="17">
        <f t="shared" ref="F518:F531" si="131">(D518-E518)/E518*100</f>
        <v>-63.213433832649557</v>
      </c>
      <c r="G518" s="16">
        <f t="shared" si="130"/>
        <v>76</v>
      </c>
      <c r="H518" s="16">
        <f t="shared" si="130"/>
        <v>7306.57</v>
      </c>
      <c r="I518" s="16">
        <f t="shared" si="130"/>
        <v>18</v>
      </c>
      <c r="J518" s="16">
        <f t="shared" si="130"/>
        <v>0</v>
      </c>
      <c r="K518" s="16">
        <f t="shared" si="130"/>
        <v>140.59</v>
      </c>
      <c r="L518" s="16">
        <f t="shared" si="130"/>
        <v>252.83</v>
      </c>
      <c r="M518" s="16">
        <f t="shared" ref="M518:M531" si="132">(K518-L518)/L518*100</f>
        <v>-44.393465965273109</v>
      </c>
      <c r="N518" s="208">
        <f>D518/D531*100</f>
        <v>1.1148273106079585</v>
      </c>
    </row>
    <row r="519" spans="1:14" ht="15" thickTop="1" thickBot="1">
      <c r="A519" s="257" t="s">
        <v>49</v>
      </c>
      <c r="B519" s="193" t="s">
        <v>19</v>
      </c>
      <c r="C519" s="31">
        <f>C415+C428+C441+C454+C467+C480+C493+C506</f>
        <v>948.10302999999999</v>
      </c>
      <c r="D519" s="31">
        <f>D415+D428+D441+D454+D467+D480+D493+D506</f>
        <v>8972.2278809999989</v>
      </c>
      <c r="E519" s="31">
        <f>E415+E428+E441+E454+E467+E480+E493+E506</f>
        <v>7762.6208149999993</v>
      </c>
      <c r="F519" s="26">
        <f t="shared" si="131"/>
        <v>15.582457198767601</v>
      </c>
      <c r="G519" s="31">
        <f t="shared" ref="G519:L530" si="133">G415+G428+G441+G454+G467+G480+G493+G506</f>
        <v>71852</v>
      </c>
      <c r="H519" s="31">
        <f t="shared" si="133"/>
        <v>7975658.7463930016</v>
      </c>
      <c r="I519" s="31">
        <f t="shared" si="133"/>
        <v>5094</v>
      </c>
      <c r="J519" s="31">
        <f t="shared" si="133"/>
        <v>496.33037200000007</v>
      </c>
      <c r="K519" s="31">
        <f t="shared" si="133"/>
        <v>3523.1849229999998</v>
      </c>
      <c r="L519" s="31">
        <f t="shared" si="133"/>
        <v>4013.6111089999995</v>
      </c>
      <c r="M519" s="32">
        <f t="shared" si="132"/>
        <v>-12.219075856658931</v>
      </c>
      <c r="N519" s="207">
        <f>D519/D531*100</f>
        <v>51.885489567055565</v>
      </c>
    </row>
    <row r="520" spans="1:14" ht="14.25" thickBot="1">
      <c r="A520" s="257"/>
      <c r="B520" s="193" t="s">
        <v>20</v>
      </c>
      <c r="C520" s="31">
        <f t="shared" ref="C520:E530" si="134">C416+C429+C442+C455+C468+C481+C494+C507</f>
        <v>335.53753700000016</v>
      </c>
      <c r="D520" s="31">
        <f t="shared" si="134"/>
        <v>3213.4872600000003</v>
      </c>
      <c r="E520" s="31">
        <f t="shared" si="134"/>
        <v>2367.4394920000004</v>
      </c>
      <c r="F520" s="12">
        <f t="shared" si="131"/>
        <v>35.736827524375848</v>
      </c>
      <c r="G520" s="31">
        <f t="shared" si="133"/>
        <v>39379</v>
      </c>
      <c r="H520" s="31">
        <f t="shared" si="133"/>
        <v>754680</v>
      </c>
      <c r="I520" s="31">
        <f t="shared" si="133"/>
        <v>2872</v>
      </c>
      <c r="J520" s="31">
        <f t="shared" si="133"/>
        <v>196.49189700000011</v>
      </c>
      <c r="K520" s="31">
        <f t="shared" si="133"/>
        <v>1329.216173</v>
      </c>
      <c r="L520" s="31">
        <f t="shared" si="133"/>
        <v>1479.4512950000001</v>
      </c>
      <c r="M520" s="31">
        <f t="shared" si="132"/>
        <v>-10.154786609585551</v>
      </c>
      <c r="N520" s="207">
        <f>D520/D531*100</f>
        <v>18.583272952270661</v>
      </c>
    </row>
    <row r="521" spans="1:14" ht="14.25" thickBot="1">
      <c r="A521" s="257"/>
      <c r="B521" s="193" t="s">
        <v>21</v>
      </c>
      <c r="C521" s="31">
        <f t="shared" si="134"/>
        <v>11.396774000000001</v>
      </c>
      <c r="D521" s="31">
        <f t="shared" si="134"/>
        <v>269.20342599999998</v>
      </c>
      <c r="E521" s="31">
        <f t="shared" si="134"/>
        <v>615.39636499999995</v>
      </c>
      <c r="F521" s="12">
        <f t="shared" si="131"/>
        <v>-56.255278498435722</v>
      </c>
      <c r="G521" s="31">
        <f t="shared" si="133"/>
        <v>1111</v>
      </c>
      <c r="H521" s="31">
        <f t="shared" si="133"/>
        <v>301183.25227100006</v>
      </c>
      <c r="I521" s="31">
        <f t="shared" si="133"/>
        <v>43</v>
      </c>
      <c r="J521" s="31">
        <f t="shared" si="133"/>
        <v>3.4596000000000018</v>
      </c>
      <c r="K521" s="31">
        <f t="shared" si="133"/>
        <v>65.592824999999991</v>
      </c>
      <c r="L521" s="31">
        <f t="shared" si="133"/>
        <v>455.87906799999996</v>
      </c>
      <c r="M521" s="31">
        <f t="shared" si="132"/>
        <v>-85.611792774832992</v>
      </c>
      <c r="N521" s="207">
        <f>D521/D531*100</f>
        <v>1.556776280807286</v>
      </c>
    </row>
    <row r="522" spans="1:14" ht="14.25" thickBot="1">
      <c r="A522" s="257"/>
      <c r="B522" s="193" t="s">
        <v>22</v>
      </c>
      <c r="C522" s="31">
        <f t="shared" si="134"/>
        <v>57.240672999999987</v>
      </c>
      <c r="D522" s="31">
        <f t="shared" si="134"/>
        <v>641.60746399999994</v>
      </c>
      <c r="E522" s="31">
        <f t="shared" si="134"/>
        <v>442.79170499999998</v>
      </c>
      <c r="F522" s="12">
        <f t="shared" si="131"/>
        <v>44.900515695071562</v>
      </c>
      <c r="G522" s="31">
        <f t="shared" si="133"/>
        <v>36767</v>
      </c>
      <c r="H522" s="31">
        <f t="shared" si="133"/>
        <v>1839843.4431500002</v>
      </c>
      <c r="I522" s="31">
        <f t="shared" si="133"/>
        <v>1951</v>
      </c>
      <c r="J522" s="31">
        <f t="shared" si="133"/>
        <v>20.618058000000023</v>
      </c>
      <c r="K522" s="31">
        <f t="shared" si="133"/>
        <v>300.64285599999999</v>
      </c>
      <c r="L522" s="31">
        <f t="shared" si="133"/>
        <v>298.57141700000005</v>
      </c>
      <c r="M522" s="31">
        <f t="shared" si="132"/>
        <v>0.69378342401742388</v>
      </c>
      <c r="N522" s="207">
        <f>D522/D531*100</f>
        <v>3.71035129970491</v>
      </c>
    </row>
    <row r="523" spans="1:14" ht="14.25" thickBot="1">
      <c r="A523" s="257"/>
      <c r="B523" s="193" t="s">
        <v>23</v>
      </c>
      <c r="C523" s="31">
        <f t="shared" si="134"/>
        <v>0.77736399999999695</v>
      </c>
      <c r="D523" s="31">
        <f t="shared" si="134"/>
        <v>18.508924</v>
      </c>
      <c r="E523" s="31">
        <f t="shared" si="134"/>
        <v>14.205574999999998</v>
      </c>
      <c r="F523" s="12">
        <f t="shared" si="131"/>
        <v>30.293381295723709</v>
      </c>
      <c r="G523" s="31">
        <f t="shared" si="133"/>
        <v>641</v>
      </c>
      <c r="H523" s="31">
        <f t="shared" si="133"/>
        <v>17544.77</v>
      </c>
      <c r="I523" s="31">
        <f t="shared" si="133"/>
        <v>0</v>
      </c>
      <c r="J523" s="31">
        <f t="shared" si="133"/>
        <v>0</v>
      </c>
      <c r="K523" s="31">
        <f t="shared" si="133"/>
        <v>0</v>
      </c>
      <c r="L523" s="31">
        <f t="shared" si="133"/>
        <v>3.9772799999999999</v>
      </c>
      <c r="M523" s="31">
        <f t="shared" si="132"/>
        <v>-100</v>
      </c>
      <c r="N523" s="207">
        <f>D523/D531*100</f>
        <v>0.10703524206435887</v>
      </c>
    </row>
    <row r="524" spans="1:14" ht="14.25" thickBot="1">
      <c r="A524" s="257"/>
      <c r="B524" s="193" t="s">
        <v>24</v>
      </c>
      <c r="C524" s="31">
        <f t="shared" si="134"/>
        <v>24.663560000000007</v>
      </c>
      <c r="D524" s="31">
        <f t="shared" si="134"/>
        <v>1058.3822720000001</v>
      </c>
      <c r="E524" s="31">
        <f t="shared" si="134"/>
        <v>475.29754099999997</v>
      </c>
      <c r="F524" s="12">
        <f t="shared" si="131"/>
        <v>122.67783455669093</v>
      </c>
      <c r="G524" s="31">
        <f t="shared" si="133"/>
        <v>2234</v>
      </c>
      <c r="H524" s="31">
        <f t="shared" si="133"/>
        <v>664174.90579700016</v>
      </c>
      <c r="I524" s="31">
        <f t="shared" si="133"/>
        <v>98</v>
      </c>
      <c r="J524" s="31">
        <f t="shared" si="133"/>
        <v>32.274002000000003</v>
      </c>
      <c r="K524" s="31">
        <f t="shared" si="133"/>
        <v>767.32922300000007</v>
      </c>
      <c r="L524" s="31">
        <f t="shared" si="133"/>
        <v>346.76820799999996</v>
      </c>
      <c r="M524" s="31">
        <f t="shared" si="132"/>
        <v>121.28015351395771</v>
      </c>
      <c r="N524" s="207">
        <f>D524/D531*100</f>
        <v>6.1205180095907297</v>
      </c>
    </row>
    <row r="525" spans="1:14" ht="14.25" thickBot="1">
      <c r="A525" s="257"/>
      <c r="B525" s="193" t="s">
        <v>25</v>
      </c>
      <c r="C525" s="31">
        <f t="shared" si="134"/>
        <v>142.75434000000098</v>
      </c>
      <c r="D525" s="31">
        <f t="shared" si="134"/>
        <v>4689.7667210000009</v>
      </c>
      <c r="E525" s="31">
        <f t="shared" si="134"/>
        <v>3833.3592209999997</v>
      </c>
      <c r="F525" s="12">
        <f t="shared" si="131"/>
        <v>22.340914342397372</v>
      </c>
      <c r="G525" s="31">
        <f t="shared" si="133"/>
        <v>1240</v>
      </c>
      <c r="H525" s="31">
        <f t="shared" si="133"/>
        <v>374909.17361900007</v>
      </c>
      <c r="I525" s="31">
        <f t="shared" si="133"/>
        <v>1949</v>
      </c>
      <c r="J525" s="31">
        <f t="shared" si="133"/>
        <v>112.47999500000016</v>
      </c>
      <c r="K525" s="31">
        <f t="shared" si="133"/>
        <v>1623.8031560000002</v>
      </c>
      <c r="L525" s="31">
        <f t="shared" si="133"/>
        <v>2005.5226989999999</v>
      </c>
      <c r="M525" s="31">
        <f t="shared" si="132"/>
        <v>-19.033419227333297</v>
      </c>
      <c r="N525" s="207">
        <f>D525/D531*100</f>
        <v>27.120448287950698</v>
      </c>
    </row>
    <row r="526" spans="1:14" ht="14.25" thickBot="1">
      <c r="A526" s="257"/>
      <c r="B526" s="193" t="s">
        <v>26</v>
      </c>
      <c r="C526" s="31">
        <f t="shared" si="134"/>
        <v>79.633234999999871</v>
      </c>
      <c r="D526" s="31">
        <f t="shared" si="134"/>
        <v>1615.1403319999999</v>
      </c>
      <c r="E526" s="31">
        <f t="shared" si="134"/>
        <v>1483.8443749999999</v>
      </c>
      <c r="F526" s="12">
        <f t="shared" si="131"/>
        <v>8.8483643710951867</v>
      </c>
      <c r="G526" s="31">
        <f t="shared" si="133"/>
        <v>62688</v>
      </c>
      <c r="H526" s="31">
        <f t="shared" si="133"/>
        <v>11119287.657400081</v>
      </c>
      <c r="I526" s="31">
        <f t="shared" si="133"/>
        <v>1456</v>
      </c>
      <c r="J526" s="31">
        <f t="shared" si="133"/>
        <v>28.289271000000074</v>
      </c>
      <c r="K526" s="31">
        <f t="shared" si="133"/>
        <v>577.20734100000004</v>
      </c>
      <c r="L526" s="31">
        <f t="shared" si="133"/>
        <v>243.379347</v>
      </c>
      <c r="M526" s="31">
        <f t="shared" si="132"/>
        <v>137.16364930504972</v>
      </c>
      <c r="N526" s="207">
        <f>D526/D531*100</f>
        <v>9.3401937575371168</v>
      </c>
    </row>
    <row r="527" spans="1:14" ht="14.25" thickBot="1">
      <c r="A527" s="257"/>
      <c r="B527" s="193" t="s">
        <v>27</v>
      </c>
      <c r="C527" s="31">
        <f t="shared" si="134"/>
        <v>0.63254700000000008</v>
      </c>
      <c r="D527" s="31">
        <f t="shared" si="134"/>
        <v>27.527291999999999</v>
      </c>
      <c r="E527" s="31">
        <f t="shared" si="134"/>
        <v>57.590094000000001</v>
      </c>
      <c r="F527" s="12">
        <f t="shared" si="131"/>
        <v>-52.201342126651163</v>
      </c>
      <c r="G527" s="31">
        <f t="shared" si="133"/>
        <v>46</v>
      </c>
      <c r="H527" s="31">
        <f t="shared" si="133"/>
        <v>4261.042273</v>
      </c>
      <c r="I527" s="31">
        <f t="shared" si="133"/>
        <v>0</v>
      </c>
      <c r="J527" s="31">
        <f t="shared" si="133"/>
        <v>0</v>
      </c>
      <c r="K527" s="31">
        <f t="shared" si="133"/>
        <v>0</v>
      </c>
      <c r="L527" s="31">
        <f t="shared" si="133"/>
        <v>0</v>
      </c>
      <c r="M527" s="31" t="e">
        <f t="shared" si="132"/>
        <v>#DIV/0!</v>
      </c>
      <c r="N527" s="207">
        <f>D527/D531*100</f>
        <v>0.15918755528934522</v>
      </c>
    </row>
    <row r="528" spans="1:14" ht="14.25" thickBot="1">
      <c r="A528" s="257"/>
      <c r="B528" s="14" t="s">
        <v>28</v>
      </c>
      <c r="C528" s="31">
        <f t="shared" si="134"/>
        <v>0</v>
      </c>
      <c r="D528" s="31">
        <f t="shared" si="134"/>
        <v>0</v>
      </c>
      <c r="E528" s="31">
        <f t="shared" si="134"/>
        <v>0</v>
      </c>
      <c r="F528" s="12" t="e">
        <f t="shared" si="131"/>
        <v>#DIV/0!</v>
      </c>
      <c r="G528" s="31">
        <f t="shared" si="133"/>
        <v>0</v>
      </c>
      <c r="H528" s="31">
        <f t="shared" si="133"/>
        <v>0</v>
      </c>
      <c r="I528" s="31">
        <f t="shared" si="133"/>
        <v>0</v>
      </c>
      <c r="J528" s="31">
        <f t="shared" si="133"/>
        <v>0</v>
      </c>
      <c r="K528" s="31">
        <f t="shared" si="133"/>
        <v>0</v>
      </c>
      <c r="L528" s="31">
        <f t="shared" si="133"/>
        <v>0</v>
      </c>
      <c r="M528" s="31" t="e">
        <f t="shared" si="132"/>
        <v>#DIV/0!</v>
      </c>
      <c r="N528" s="207">
        <f>D528/D531*100</f>
        <v>0</v>
      </c>
    </row>
    <row r="529" spans="1:14" ht="14.25" thickBot="1">
      <c r="A529" s="257"/>
      <c r="B529" s="14" t="s">
        <v>29</v>
      </c>
      <c r="C529" s="31">
        <f t="shared" si="134"/>
        <v>0</v>
      </c>
      <c r="D529" s="31">
        <f t="shared" si="134"/>
        <v>3.575472</v>
      </c>
      <c r="E529" s="31">
        <f t="shared" si="134"/>
        <v>28.486592999999999</v>
      </c>
      <c r="F529" s="12">
        <f t="shared" si="131"/>
        <v>-87.448579758204147</v>
      </c>
      <c r="G529" s="31">
        <f t="shared" si="133"/>
        <v>2</v>
      </c>
      <c r="H529" s="31">
        <f t="shared" si="133"/>
        <v>1611.21</v>
      </c>
      <c r="I529" s="31">
        <f t="shared" si="133"/>
        <v>0</v>
      </c>
      <c r="J529" s="31">
        <f t="shared" si="133"/>
        <v>0</v>
      </c>
      <c r="K529" s="31">
        <f t="shared" si="133"/>
        <v>0</v>
      </c>
      <c r="L529" s="31">
        <f t="shared" si="133"/>
        <v>0</v>
      </c>
      <c r="M529" s="31" t="e">
        <f t="shared" si="132"/>
        <v>#DIV/0!</v>
      </c>
      <c r="N529" s="207">
        <f>D529/D531*100</f>
        <v>2.0676594220946462E-2</v>
      </c>
    </row>
    <row r="530" spans="1:14" ht="14.25" thickBot="1">
      <c r="A530" s="257"/>
      <c r="B530" s="14" t="s">
        <v>30</v>
      </c>
      <c r="C530" s="31">
        <f t="shared" si="134"/>
        <v>0.63254700000000008</v>
      </c>
      <c r="D530" s="31">
        <f t="shared" si="134"/>
        <v>23.683365999999999</v>
      </c>
      <c r="E530" s="31">
        <f t="shared" si="134"/>
        <v>27.776202000000001</v>
      </c>
      <c r="F530" s="12">
        <f t="shared" si="131"/>
        <v>-14.735045489660545</v>
      </c>
      <c r="G530" s="31">
        <f t="shared" si="133"/>
        <v>35</v>
      </c>
      <c r="H530" s="31">
        <f t="shared" si="133"/>
        <v>2318.7322729999996</v>
      </c>
      <c r="I530" s="31">
        <f t="shared" si="133"/>
        <v>0</v>
      </c>
      <c r="J530" s="31">
        <f t="shared" si="133"/>
        <v>0</v>
      </c>
      <c r="K530" s="31">
        <f t="shared" si="133"/>
        <v>0</v>
      </c>
      <c r="L530" s="31">
        <f t="shared" si="133"/>
        <v>0</v>
      </c>
      <c r="M530" s="31" t="e">
        <f t="shared" si="132"/>
        <v>#DIV/0!</v>
      </c>
      <c r="N530" s="207">
        <f>D530/D531*100</f>
        <v>0.13695851864261835</v>
      </c>
    </row>
    <row r="531" spans="1:14" ht="14.25" thickBot="1">
      <c r="A531" s="263"/>
      <c r="B531" s="35" t="s">
        <v>31</v>
      </c>
      <c r="C531" s="36">
        <f t="shared" ref="C531:L531" si="135">C519+C521+C522+C523+C524+C525+C526+C527</f>
        <v>1265.2015230000009</v>
      </c>
      <c r="D531" s="36">
        <f t="shared" si="135"/>
        <v>17292.364311999998</v>
      </c>
      <c r="E531" s="36">
        <f t="shared" si="135"/>
        <v>14685.105690999997</v>
      </c>
      <c r="F531" s="203">
        <f t="shared" si="131"/>
        <v>17.75444232994456</v>
      </c>
      <c r="G531" s="36">
        <f t="shared" si="135"/>
        <v>176579</v>
      </c>
      <c r="H531" s="36">
        <f t="shared" si="135"/>
        <v>22296862.990903083</v>
      </c>
      <c r="I531" s="36">
        <f t="shared" si="135"/>
        <v>10591</v>
      </c>
      <c r="J531" s="36">
        <f t="shared" si="135"/>
        <v>693.45129800000041</v>
      </c>
      <c r="K531" s="36">
        <f t="shared" si="135"/>
        <v>6857.7603239999999</v>
      </c>
      <c r="L531" s="36">
        <f t="shared" si="135"/>
        <v>7367.7091279999995</v>
      </c>
      <c r="M531" s="36">
        <f t="shared" si="132"/>
        <v>-6.9214025030115129</v>
      </c>
      <c r="N531" s="212">
        <f>D531/D531*100</f>
        <v>100</v>
      </c>
    </row>
    <row r="535" spans="1:14">
      <c r="A535" s="220" t="s">
        <v>129</v>
      </c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</row>
    <row r="536" spans="1:14">
      <c r="A536" s="220"/>
      <c r="B536" s="220"/>
      <c r="C536" s="220"/>
      <c r="D536" s="220"/>
      <c r="E536" s="220"/>
      <c r="F536" s="220"/>
      <c r="G536" s="220"/>
      <c r="H536" s="220"/>
      <c r="I536" s="220"/>
      <c r="J536" s="220"/>
      <c r="K536" s="220"/>
      <c r="L536" s="220"/>
      <c r="M536" s="220"/>
      <c r="N536" s="220"/>
    </row>
    <row r="537" spans="1:14" ht="14.25" thickBot="1">
      <c r="A537" s="266" t="str">
        <f>A3</f>
        <v>财字3号表                                             （2022年1-11月）                                           单位：万元</v>
      </c>
      <c r="B537" s="266"/>
      <c r="C537" s="266"/>
      <c r="D537" s="266"/>
      <c r="E537" s="266"/>
      <c r="F537" s="266"/>
      <c r="G537" s="266"/>
      <c r="H537" s="266"/>
      <c r="I537" s="266"/>
      <c r="J537" s="266"/>
      <c r="K537" s="266"/>
      <c r="L537" s="266"/>
      <c r="M537" s="266"/>
      <c r="N537" s="266"/>
    </row>
    <row r="538" spans="1:14" ht="14.25" thickBot="1">
      <c r="A538" s="261" t="s">
        <v>68</v>
      </c>
      <c r="B538" s="37" t="s">
        <v>3</v>
      </c>
      <c r="C538" s="230" t="s">
        <v>4</v>
      </c>
      <c r="D538" s="230"/>
      <c r="E538" s="230"/>
      <c r="F538" s="267"/>
      <c r="G538" s="222" t="s">
        <v>5</v>
      </c>
      <c r="H538" s="267"/>
      <c r="I538" s="222" t="s">
        <v>6</v>
      </c>
      <c r="J538" s="231"/>
      <c r="K538" s="231"/>
      <c r="L538" s="231"/>
      <c r="M538" s="231"/>
      <c r="N538" s="224" t="s">
        <v>7</v>
      </c>
    </row>
    <row r="539" spans="1:14" ht="14.25" thickBot="1">
      <c r="A539" s="261"/>
      <c r="B539" s="24" t="s">
        <v>8</v>
      </c>
      <c r="C539" s="264" t="s">
        <v>9</v>
      </c>
      <c r="D539" s="232" t="s">
        <v>10</v>
      </c>
      <c r="E539" s="232" t="s">
        <v>11</v>
      </c>
      <c r="F539" s="154" t="s">
        <v>12</v>
      </c>
      <c r="G539" s="232" t="s">
        <v>13</v>
      </c>
      <c r="H539" s="232" t="s">
        <v>14</v>
      </c>
      <c r="I539" s="193" t="s">
        <v>13</v>
      </c>
      <c r="J539" s="268" t="s">
        <v>15</v>
      </c>
      <c r="K539" s="269"/>
      <c r="L539" s="270"/>
      <c r="M539" s="97" t="s">
        <v>12</v>
      </c>
      <c r="N539" s="225"/>
    </row>
    <row r="540" spans="1:14" ht="14.25" thickBot="1">
      <c r="A540" s="261"/>
      <c r="B540" s="38" t="s">
        <v>16</v>
      </c>
      <c r="C540" s="265"/>
      <c r="D540" s="271"/>
      <c r="E540" s="271"/>
      <c r="F540" s="204" t="s">
        <v>17</v>
      </c>
      <c r="G540" s="271"/>
      <c r="H540" s="271"/>
      <c r="I540" s="24" t="s">
        <v>18</v>
      </c>
      <c r="J540" s="195" t="s">
        <v>9</v>
      </c>
      <c r="K540" s="25" t="s">
        <v>10</v>
      </c>
      <c r="L540" s="195" t="s">
        <v>11</v>
      </c>
      <c r="M540" s="193" t="s">
        <v>17</v>
      </c>
      <c r="N540" s="213" t="s">
        <v>17</v>
      </c>
    </row>
    <row r="541" spans="1:14" ht="14.25" thickBot="1">
      <c r="A541" s="261"/>
      <c r="B541" s="193" t="s">
        <v>19</v>
      </c>
      <c r="C541" s="31">
        <f t="shared" ref="C541:E552" si="136">C202</f>
        <v>2589.6567549999995</v>
      </c>
      <c r="D541" s="31">
        <f t="shared" si="136"/>
        <v>24943.972330000001</v>
      </c>
      <c r="E541" s="31">
        <f t="shared" si="136"/>
        <v>21538.969308999993</v>
      </c>
      <c r="F541" s="12">
        <f t="shared" ref="F541:F575" si="137">(D541-E541)/E541*100</f>
        <v>15.808569909504619</v>
      </c>
      <c r="G541" s="31">
        <f t="shared" ref="G541:L552" si="138">G202</f>
        <v>180954</v>
      </c>
      <c r="H541" s="31">
        <f t="shared" si="138"/>
        <v>18929847.258864</v>
      </c>
      <c r="I541" s="31">
        <f t="shared" si="138"/>
        <v>16592</v>
      </c>
      <c r="J541" s="31">
        <f t="shared" si="138"/>
        <v>1681.4032240000001</v>
      </c>
      <c r="K541" s="31">
        <f t="shared" si="138"/>
        <v>13993.938752999999</v>
      </c>
      <c r="L541" s="31">
        <f t="shared" si="138"/>
        <v>14570.425329999998</v>
      </c>
      <c r="M541" s="31">
        <f t="shared" ref="M541:M592" si="139">(K541-L541)/L541*100</f>
        <v>-3.9565528386672004</v>
      </c>
      <c r="N541" s="207">
        <f t="shared" ref="N541:N553" si="140">N202</f>
        <v>61.168467408244631</v>
      </c>
    </row>
    <row r="542" spans="1:14" ht="14.25" thickBot="1">
      <c r="A542" s="261"/>
      <c r="B542" s="193" t="s">
        <v>20</v>
      </c>
      <c r="C542" s="31">
        <f t="shared" si="136"/>
        <v>813.03116499999999</v>
      </c>
      <c r="D542" s="31">
        <f t="shared" si="136"/>
        <v>8189.2440119999992</v>
      </c>
      <c r="E542" s="31">
        <f t="shared" si="136"/>
        <v>5683.6494299999986</v>
      </c>
      <c r="F542" s="12">
        <f t="shared" si="137"/>
        <v>44.084256301501014</v>
      </c>
      <c r="G542" s="31">
        <f t="shared" si="138"/>
        <v>95807</v>
      </c>
      <c r="H542" s="31">
        <f t="shared" si="138"/>
        <v>1852680</v>
      </c>
      <c r="I542" s="31">
        <f t="shared" si="138"/>
        <v>9431</v>
      </c>
      <c r="J542" s="31">
        <f t="shared" si="138"/>
        <v>680.10530299999994</v>
      </c>
      <c r="K542" s="31">
        <f t="shared" si="138"/>
        <v>5052.9698370000006</v>
      </c>
      <c r="L542" s="31">
        <f t="shared" si="138"/>
        <v>4884.5576540000002</v>
      </c>
      <c r="M542" s="31">
        <f t="shared" si="139"/>
        <v>3.4478492205345637</v>
      </c>
      <c r="N542" s="207">
        <f t="shared" si="140"/>
        <v>20.081946003593263</v>
      </c>
    </row>
    <row r="543" spans="1:14" ht="14.25" thickBot="1">
      <c r="A543" s="261"/>
      <c r="B543" s="193" t="s">
        <v>21</v>
      </c>
      <c r="C543" s="31">
        <f t="shared" si="136"/>
        <v>90.647979000000021</v>
      </c>
      <c r="D543" s="31">
        <f t="shared" si="136"/>
        <v>1280.0905849999999</v>
      </c>
      <c r="E543" s="31">
        <f t="shared" si="136"/>
        <v>1051.4671800000001</v>
      </c>
      <c r="F543" s="12">
        <f t="shared" si="137"/>
        <v>21.743275429671499</v>
      </c>
      <c r="G543" s="31">
        <f t="shared" si="138"/>
        <v>2792</v>
      </c>
      <c r="H543" s="31">
        <f t="shared" si="138"/>
        <v>1176857.6504029999</v>
      </c>
      <c r="I543" s="31">
        <f t="shared" si="138"/>
        <v>168</v>
      </c>
      <c r="J543" s="31">
        <f t="shared" si="138"/>
        <v>63.002918000000022</v>
      </c>
      <c r="K543" s="31">
        <f t="shared" si="138"/>
        <v>838.71872100000007</v>
      </c>
      <c r="L543" s="31">
        <f t="shared" si="138"/>
        <v>2369.2907869999999</v>
      </c>
      <c r="M543" s="31">
        <f t="shared" si="139"/>
        <v>-64.6004312513287</v>
      </c>
      <c r="N543" s="207">
        <f t="shared" si="140"/>
        <v>3.1390821875632384</v>
      </c>
    </row>
    <row r="544" spans="1:14" ht="14.25" thickBot="1">
      <c r="A544" s="261"/>
      <c r="B544" s="193" t="s">
        <v>22</v>
      </c>
      <c r="C544" s="31">
        <f t="shared" si="136"/>
        <v>67.994126000000009</v>
      </c>
      <c r="D544" s="31">
        <f t="shared" si="136"/>
        <v>395.90673099999992</v>
      </c>
      <c r="E544" s="31">
        <f t="shared" si="136"/>
        <v>313.14337599999999</v>
      </c>
      <c r="F544" s="12">
        <f t="shared" si="137"/>
        <v>26.429859720232411</v>
      </c>
      <c r="G544" s="31">
        <f t="shared" si="138"/>
        <v>47344</v>
      </c>
      <c r="H544" s="31">
        <f t="shared" si="138"/>
        <v>546422.91175999993</v>
      </c>
      <c r="I544" s="31">
        <f t="shared" si="138"/>
        <v>1401</v>
      </c>
      <c r="J544" s="31">
        <f t="shared" si="138"/>
        <v>6.307200000000007</v>
      </c>
      <c r="K544" s="31">
        <f t="shared" si="138"/>
        <v>145.15934999999996</v>
      </c>
      <c r="L544" s="31">
        <f t="shared" si="138"/>
        <v>81.433903000000015</v>
      </c>
      <c r="M544" s="31">
        <f t="shared" si="139"/>
        <v>78.254197149312532</v>
      </c>
      <c r="N544" s="207">
        <f t="shared" si="140"/>
        <v>0.97085611110755143</v>
      </c>
    </row>
    <row r="545" spans="1:14" ht="14.25" thickBot="1">
      <c r="A545" s="261"/>
      <c r="B545" s="193" t="s">
        <v>23</v>
      </c>
      <c r="C545" s="31">
        <f t="shared" si="136"/>
        <v>9.9627640000000106</v>
      </c>
      <c r="D545" s="31">
        <f t="shared" si="136"/>
        <v>110.41670896999999</v>
      </c>
      <c r="E545" s="31">
        <f t="shared" si="136"/>
        <v>85.633025950000004</v>
      </c>
      <c r="F545" s="12">
        <f t="shared" si="137"/>
        <v>28.941734506113153</v>
      </c>
      <c r="G545" s="31">
        <f t="shared" si="138"/>
        <v>3559</v>
      </c>
      <c r="H545" s="31">
        <f t="shared" si="138"/>
        <v>386091.59517752001</v>
      </c>
      <c r="I545" s="31">
        <f t="shared" si="138"/>
        <v>21</v>
      </c>
      <c r="J545" s="31">
        <f t="shared" si="138"/>
        <v>11</v>
      </c>
      <c r="K545" s="31">
        <f t="shared" si="138"/>
        <v>61.144644999999997</v>
      </c>
      <c r="L545" s="31">
        <f t="shared" si="138"/>
        <v>28.882835</v>
      </c>
      <c r="M545" s="31">
        <f t="shared" si="139"/>
        <v>111.69890351830074</v>
      </c>
      <c r="N545" s="207">
        <f t="shared" si="140"/>
        <v>0.27076765378840834</v>
      </c>
    </row>
    <row r="546" spans="1:14" ht="14.25" thickBot="1">
      <c r="A546" s="261"/>
      <c r="B546" s="193" t="s">
        <v>24</v>
      </c>
      <c r="C546" s="31">
        <f t="shared" si="136"/>
        <v>482.23353999999961</v>
      </c>
      <c r="D546" s="31">
        <f t="shared" si="136"/>
        <v>3777.9654689999993</v>
      </c>
      <c r="E546" s="31">
        <f t="shared" si="136"/>
        <v>4099.5401390000006</v>
      </c>
      <c r="F546" s="12">
        <f t="shared" si="137"/>
        <v>-7.8441644451965997</v>
      </c>
      <c r="G546" s="31">
        <f t="shared" si="138"/>
        <v>9536</v>
      </c>
      <c r="H546" s="31">
        <f t="shared" si="138"/>
        <v>3291442.7696099989</v>
      </c>
      <c r="I546" s="31">
        <f t="shared" si="138"/>
        <v>595</v>
      </c>
      <c r="J546" s="31">
        <f t="shared" si="138"/>
        <v>152.15694300000001</v>
      </c>
      <c r="K546" s="31">
        <f t="shared" si="138"/>
        <v>2077.3373569999999</v>
      </c>
      <c r="L546" s="31">
        <f t="shared" si="138"/>
        <v>2007.5600730000001</v>
      </c>
      <c r="M546" s="31">
        <f t="shared" si="139"/>
        <v>3.4757258295004845</v>
      </c>
      <c r="N546" s="207">
        <f t="shared" si="140"/>
        <v>9.2644569438551851</v>
      </c>
    </row>
    <row r="547" spans="1:14" ht="14.25" thickBot="1">
      <c r="A547" s="261"/>
      <c r="B547" s="193" t="s">
        <v>25</v>
      </c>
      <c r="C547" s="31">
        <f t="shared" si="136"/>
        <v>208.38802399999986</v>
      </c>
      <c r="D547" s="31">
        <f t="shared" si="136"/>
        <v>7157.0353600000008</v>
      </c>
      <c r="E547" s="31">
        <f t="shared" si="136"/>
        <v>5358.5414540000011</v>
      </c>
      <c r="F547" s="12">
        <f t="shared" si="137"/>
        <v>33.563123873147873</v>
      </c>
      <c r="G547" s="31">
        <f t="shared" si="138"/>
        <v>2891</v>
      </c>
      <c r="H547" s="31">
        <f t="shared" si="138"/>
        <v>157168.78699499991</v>
      </c>
      <c r="I547" s="31">
        <f t="shared" si="138"/>
        <v>4061</v>
      </c>
      <c r="J547" s="31">
        <f t="shared" si="138"/>
        <v>90.766668000000024</v>
      </c>
      <c r="K547" s="31">
        <f t="shared" si="138"/>
        <v>2447.8206630000004</v>
      </c>
      <c r="L547" s="31">
        <f t="shared" si="138"/>
        <v>2970.9351709999996</v>
      </c>
      <c r="M547" s="31">
        <f t="shared" si="139"/>
        <v>-17.607738906800915</v>
      </c>
      <c r="N547" s="207">
        <f t="shared" si="140"/>
        <v>17.5507284231266</v>
      </c>
    </row>
    <row r="548" spans="1:14" ht="14.25" thickBot="1">
      <c r="A548" s="261"/>
      <c r="B548" s="193" t="s">
        <v>26</v>
      </c>
      <c r="C548" s="31">
        <f t="shared" si="136"/>
        <v>215.24248400000047</v>
      </c>
      <c r="D548" s="31">
        <f t="shared" si="136"/>
        <v>2792.4169340000003</v>
      </c>
      <c r="E548" s="31">
        <f t="shared" si="136"/>
        <v>2733.0404620000004</v>
      </c>
      <c r="F548" s="12">
        <f t="shared" si="137"/>
        <v>2.1725427349344497</v>
      </c>
      <c r="G548" s="31">
        <f t="shared" si="138"/>
        <v>128837</v>
      </c>
      <c r="H548" s="31">
        <f t="shared" si="138"/>
        <v>31028425.792999353</v>
      </c>
      <c r="I548" s="31">
        <f t="shared" si="138"/>
        <v>2168</v>
      </c>
      <c r="J548" s="31">
        <f t="shared" si="138"/>
        <v>52.248838999999997</v>
      </c>
      <c r="K548" s="31">
        <f t="shared" si="138"/>
        <v>693.399315</v>
      </c>
      <c r="L548" s="31">
        <f t="shared" si="138"/>
        <v>780.78093200000001</v>
      </c>
      <c r="M548" s="31">
        <f t="shared" si="139"/>
        <v>-11.191566471297996</v>
      </c>
      <c r="N548" s="207">
        <f t="shared" si="140"/>
        <v>6.8476609081296793</v>
      </c>
    </row>
    <row r="549" spans="1:14" ht="14.25" thickBot="1">
      <c r="A549" s="261"/>
      <c r="B549" s="193" t="s">
        <v>27</v>
      </c>
      <c r="C549" s="31">
        <f t="shared" si="136"/>
        <v>-2.985398</v>
      </c>
      <c r="D549" s="31">
        <f t="shared" si="136"/>
        <v>321.33158199999997</v>
      </c>
      <c r="E549" s="31">
        <f t="shared" si="136"/>
        <v>427.89615899999995</v>
      </c>
      <c r="F549" s="12">
        <f t="shared" si="137"/>
        <v>-24.904307916444747</v>
      </c>
      <c r="G549" s="31">
        <f t="shared" si="138"/>
        <v>158</v>
      </c>
      <c r="H549" s="31">
        <f t="shared" si="138"/>
        <v>124654.19461225001</v>
      </c>
      <c r="I549" s="31">
        <f t="shared" si="138"/>
        <v>3</v>
      </c>
      <c r="J549" s="31">
        <f t="shared" si="138"/>
        <v>0.7</v>
      </c>
      <c r="K549" s="31">
        <f t="shared" si="138"/>
        <v>2.7105399999999999</v>
      </c>
      <c r="L549" s="31">
        <f t="shared" si="138"/>
        <v>6.3790930000000001</v>
      </c>
      <c r="M549" s="31">
        <f t="shared" si="139"/>
        <v>-57.509006374417183</v>
      </c>
      <c r="N549" s="207">
        <f t="shared" si="140"/>
        <v>0.78798036418470818</v>
      </c>
    </row>
    <row r="550" spans="1:14" ht="14.25" thickBot="1">
      <c r="A550" s="261"/>
      <c r="B550" s="14" t="s">
        <v>28</v>
      </c>
      <c r="C550" s="31">
        <f t="shared" si="136"/>
        <v>-5.8671500000000103</v>
      </c>
      <c r="D550" s="31">
        <f t="shared" si="136"/>
        <v>116.746038</v>
      </c>
      <c r="E550" s="31">
        <f t="shared" si="136"/>
        <v>138.21567400000001</v>
      </c>
      <c r="F550" s="12">
        <f t="shared" si="137"/>
        <v>-15.533430745343694</v>
      </c>
      <c r="G550" s="31">
        <f t="shared" si="138"/>
        <v>29</v>
      </c>
      <c r="H550" s="31">
        <f t="shared" si="138"/>
        <v>27923.99</v>
      </c>
      <c r="I550" s="31">
        <f t="shared" si="138"/>
        <v>0</v>
      </c>
      <c r="J550" s="31">
        <f t="shared" si="138"/>
        <v>0</v>
      </c>
      <c r="K550" s="31">
        <f t="shared" si="138"/>
        <v>0</v>
      </c>
      <c r="L550" s="31">
        <f t="shared" si="138"/>
        <v>3.6790929999999999</v>
      </c>
      <c r="M550" s="31">
        <f t="shared" si="139"/>
        <v>-100</v>
      </c>
      <c r="N550" s="207">
        <f t="shared" si="140"/>
        <v>0.28628865226313727</v>
      </c>
    </row>
    <row r="551" spans="1:14" ht="14.25" thickBot="1">
      <c r="A551" s="261"/>
      <c r="B551" s="14" t="s">
        <v>29</v>
      </c>
      <c r="C551" s="31">
        <f t="shared" si="136"/>
        <v>0.49443299999999774</v>
      </c>
      <c r="D551" s="31">
        <f t="shared" si="136"/>
        <v>54.696308000000002</v>
      </c>
      <c r="E551" s="31">
        <f t="shared" si="136"/>
        <v>26.511994000000001</v>
      </c>
      <c r="F551" s="12">
        <f t="shared" si="137"/>
        <v>106.30778658142424</v>
      </c>
      <c r="G551" s="31">
        <f t="shared" si="138"/>
        <v>33</v>
      </c>
      <c r="H551" s="31">
        <f t="shared" si="138"/>
        <v>33009.996431000007</v>
      </c>
      <c r="I551" s="31">
        <f t="shared" si="138"/>
        <v>2</v>
      </c>
      <c r="J551" s="31">
        <f t="shared" si="138"/>
        <v>0.7</v>
      </c>
      <c r="K551" s="31">
        <f t="shared" si="138"/>
        <v>2.7105399999999999</v>
      </c>
      <c r="L551" s="31">
        <f t="shared" si="138"/>
        <v>2.7</v>
      </c>
      <c r="M551" s="31">
        <f t="shared" si="139"/>
        <v>0.39037037037036187</v>
      </c>
      <c r="N551" s="207">
        <f t="shared" si="140"/>
        <v>0.13412816888132389</v>
      </c>
    </row>
    <row r="552" spans="1:14" ht="14.25" thickBot="1">
      <c r="A552" s="261"/>
      <c r="B552" s="14" t="s">
        <v>30</v>
      </c>
      <c r="C552" s="31">
        <f t="shared" si="136"/>
        <v>2.3246020000000001</v>
      </c>
      <c r="D552" s="31">
        <f t="shared" si="136"/>
        <v>126.922585</v>
      </c>
      <c r="E552" s="31">
        <f t="shared" si="136"/>
        <v>256.87102399999998</v>
      </c>
      <c r="F552" s="12">
        <f t="shared" si="137"/>
        <v>-50.588983131082934</v>
      </c>
      <c r="G552" s="31">
        <f t="shared" si="138"/>
        <v>87</v>
      </c>
      <c r="H552" s="31">
        <f t="shared" si="138"/>
        <v>61396.854175249995</v>
      </c>
      <c r="I552" s="31">
        <f t="shared" si="138"/>
        <v>1</v>
      </c>
      <c r="J552" s="31">
        <f t="shared" si="138"/>
        <v>0</v>
      </c>
      <c r="K552" s="31">
        <f t="shared" si="138"/>
        <v>0</v>
      </c>
      <c r="L552" s="31">
        <f t="shared" si="138"/>
        <v>0</v>
      </c>
      <c r="M552" s="31" t="e">
        <f t="shared" si="139"/>
        <v>#DIV/0!</v>
      </c>
      <c r="N552" s="207">
        <f t="shared" si="140"/>
        <v>0.31124393104803683</v>
      </c>
    </row>
    <row r="553" spans="1:14" ht="14.25" thickBot="1">
      <c r="A553" s="261"/>
      <c r="B553" s="35" t="s">
        <v>31</v>
      </c>
      <c r="C553" s="36">
        <f t="shared" ref="C553:L553" si="141">C541+C543+C544+C545+C546+C547+C548+C549</f>
        <v>3661.1402739999994</v>
      </c>
      <c r="D553" s="36">
        <f t="shared" si="141"/>
        <v>40779.13569997</v>
      </c>
      <c r="E553" s="36">
        <f t="shared" si="141"/>
        <v>35608.231104949999</v>
      </c>
      <c r="F553" s="203">
        <f t="shared" si="137"/>
        <v>14.521655343618514</v>
      </c>
      <c r="G553" s="36">
        <f t="shared" si="141"/>
        <v>376071</v>
      </c>
      <c r="H553" s="36">
        <f t="shared" si="141"/>
        <v>55640910.960421123</v>
      </c>
      <c r="I553" s="36">
        <f t="shared" si="141"/>
        <v>25009</v>
      </c>
      <c r="J553" s="36">
        <f t="shared" si="141"/>
        <v>2057.5857919999999</v>
      </c>
      <c r="K553" s="36">
        <f t="shared" si="141"/>
        <v>20260.229343999996</v>
      </c>
      <c r="L553" s="36">
        <f t="shared" si="141"/>
        <v>22815.688124</v>
      </c>
      <c r="M553" s="36">
        <f t="shared" si="139"/>
        <v>-11.20044579024508</v>
      </c>
      <c r="N553" s="212">
        <f t="shared" si="140"/>
        <v>100</v>
      </c>
    </row>
    <row r="554" spans="1:14" ht="14.25" thickBot="1">
      <c r="A554" s="261" t="s">
        <v>69</v>
      </c>
      <c r="B554" s="193" t="s">
        <v>19</v>
      </c>
      <c r="C554" s="31">
        <f t="shared" ref="C554:L565" si="142">C394</f>
        <v>1234.0431140000001</v>
      </c>
      <c r="D554" s="31">
        <f t="shared" si="142"/>
        <v>12175.680849</v>
      </c>
      <c r="E554" s="31">
        <f t="shared" si="142"/>
        <v>9732.7034040000017</v>
      </c>
      <c r="F554" s="12">
        <f t="shared" si="137"/>
        <v>25.100707825905495</v>
      </c>
      <c r="G554" s="31">
        <f t="shared" si="142"/>
        <v>93504</v>
      </c>
      <c r="H554" s="31">
        <f t="shared" si="142"/>
        <v>10598760.308004003</v>
      </c>
      <c r="I554" s="31">
        <f t="shared" si="142"/>
        <v>7483</v>
      </c>
      <c r="J554" s="31">
        <f t="shared" si="142"/>
        <v>686.43926499999998</v>
      </c>
      <c r="K554" s="31">
        <f t="shared" si="142"/>
        <v>5176.8701690000007</v>
      </c>
      <c r="L554" s="31">
        <f t="shared" si="142"/>
        <v>5376.7264809999988</v>
      </c>
      <c r="M554" s="31">
        <f t="shared" si="139"/>
        <v>-3.7170630253601353</v>
      </c>
      <c r="N554" s="210">
        <f t="shared" ref="N554:N566" si="143">N394</f>
        <v>57.739203138659711</v>
      </c>
    </row>
    <row r="555" spans="1:14" ht="14.25" thickBot="1">
      <c r="A555" s="261"/>
      <c r="B555" s="193" t="s">
        <v>20</v>
      </c>
      <c r="C555" s="31">
        <f t="shared" si="142"/>
        <v>419.76019999999994</v>
      </c>
      <c r="D555" s="31">
        <f t="shared" si="142"/>
        <v>4234.24359</v>
      </c>
      <c r="E555" s="31">
        <f t="shared" si="142"/>
        <v>2726.7883689999999</v>
      </c>
      <c r="F555" s="12">
        <f t="shared" si="137"/>
        <v>55.28317628671828</v>
      </c>
      <c r="G555" s="31">
        <f t="shared" si="142"/>
        <v>50436</v>
      </c>
      <c r="H555" s="31">
        <f t="shared" si="142"/>
        <v>951107.8</v>
      </c>
      <c r="I555" s="31">
        <f t="shared" si="142"/>
        <v>4181</v>
      </c>
      <c r="J555" s="31">
        <f t="shared" si="142"/>
        <v>249.45688699999988</v>
      </c>
      <c r="K555" s="31">
        <f t="shared" si="142"/>
        <v>1895.264639</v>
      </c>
      <c r="L555" s="31">
        <f t="shared" si="142"/>
        <v>1857.050084</v>
      </c>
      <c r="M555" s="31">
        <f t="shared" si="139"/>
        <v>2.0578096050962524</v>
      </c>
      <c r="N555" s="207">
        <f t="shared" si="143"/>
        <v>20.079521943256037</v>
      </c>
    </row>
    <row r="556" spans="1:14" ht="14.25" thickBot="1">
      <c r="A556" s="261"/>
      <c r="B556" s="193" t="s">
        <v>21</v>
      </c>
      <c r="C556" s="31">
        <f t="shared" si="142"/>
        <v>31.794367999999992</v>
      </c>
      <c r="D556" s="31">
        <f t="shared" si="142"/>
        <v>294.79174699999999</v>
      </c>
      <c r="E556" s="31">
        <f t="shared" si="142"/>
        <v>704.07246999999984</v>
      </c>
      <c r="F556" s="12">
        <f t="shared" si="137"/>
        <v>-58.130482363555544</v>
      </c>
      <c r="G556" s="31">
        <f t="shared" si="142"/>
        <v>897</v>
      </c>
      <c r="H556" s="31">
        <f t="shared" si="142"/>
        <v>319474.32103000005</v>
      </c>
      <c r="I556" s="31">
        <f t="shared" si="142"/>
        <v>32</v>
      </c>
      <c r="J556" s="31">
        <f t="shared" si="142"/>
        <v>8.9808199999999996</v>
      </c>
      <c r="K556" s="31">
        <f t="shared" si="142"/>
        <v>52.029399000000005</v>
      </c>
      <c r="L556" s="31">
        <f t="shared" si="142"/>
        <v>500.48662999999999</v>
      </c>
      <c r="M556" s="31">
        <f t="shared" si="139"/>
        <v>-89.604237979344219</v>
      </c>
      <c r="N556" s="207">
        <f t="shared" si="143"/>
        <v>1.397953902925382</v>
      </c>
    </row>
    <row r="557" spans="1:14" ht="14.25" thickBot="1">
      <c r="A557" s="261"/>
      <c r="B557" s="193" t="s">
        <v>22</v>
      </c>
      <c r="C557" s="31">
        <f t="shared" si="142"/>
        <v>35.768420000000006</v>
      </c>
      <c r="D557" s="31">
        <f t="shared" si="142"/>
        <v>291.16414699999996</v>
      </c>
      <c r="E557" s="31">
        <f t="shared" si="142"/>
        <v>150.292542</v>
      </c>
      <c r="F557" s="12">
        <f t="shared" si="137"/>
        <v>93.731600467573401</v>
      </c>
      <c r="G557" s="31">
        <f t="shared" si="142"/>
        <v>24014</v>
      </c>
      <c r="H557" s="31">
        <f t="shared" si="142"/>
        <v>508148.73576999997</v>
      </c>
      <c r="I557" s="31">
        <f t="shared" si="142"/>
        <v>411</v>
      </c>
      <c r="J557" s="31">
        <f t="shared" si="142"/>
        <v>20.499549999999999</v>
      </c>
      <c r="K557" s="31">
        <f t="shared" si="142"/>
        <v>81.542150000000007</v>
      </c>
      <c r="L557" s="31">
        <f t="shared" si="142"/>
        <v>70.949229000000003</v>
      </c>
      <c r="M557" s="31">
        <f t="shared" si="139"/>
        <v>14.930283456639119</v>
      </c>
      <c r="N557" s="207">
        <f t="shared" si="143"/>
        <v>1.3807511907400503</v>
      </c>
    </row>
    <row r="558" spans="1:14" ht="14.25" thickBot="1">
      <c r="A558" s="261"/>
      <c r="B558" s="193" t="s">
        <v>23</v>
      </c>
      <c r="C558" s="31">
        <f t="shared" si="142"/>
        <v>3.393319999999997</v>
      </c>
      <c r="D558" s="31">
        <f t="shared" si="142"/>
        <v>60.116903000000008</v>
      </c>
      <c r="E558" s="31">
        <f t="shared" si="142"/>
        <v>42.672038999999998</v>
      </c>
      <c r="F558" s="12">
        <f t="shared" si="137"/>
        <v>40.881252475420752</v>
      </c>
      <c r="G558" s="31">
        <f t="shared" si="142"/>
        <v>683</v>
      </c>
      <c r="H558" s="31">
        <f t="shared" si="142"/>
        <v>264265.59489999997</v>
      </c>
      <c r="I558" s="31">
        <f t="shared" si="142"/>
        <v>2</v>
      </c>
      <c r="J558" s="31">
        <f t="shared" si="142"/>
        <v>0</v>
      </c>
      <c r="K558" s="31">
        <f t="shared" si="142"/>
        <v>0.2</v>
      </c>
      <c r="L558" s="31">
        <f t="shared" si="142"/>
        <v>0</v>
      </c>
      <c r="M558" s="31" t="e">
        <f t="shared" si="139"/>
        <v>#DIV/0!</v>
      </c>
      <c r="N558" s="207">
        <f t="shared" si="143"/>
        <v>0.28508484391402122</v>
      </c>
    </row>
    <row r="559" spans="1:14" ht="14.25" thickBot="1">
      <c r="A559" s="261"/>
      <c r="B559" s="193" t="s">
        <v>24</v>
      </c>
      <c r="C559" s="31">
        <f t="shared" si="142"/>
        <v>47.644614999999988</v>
      </c>
      <c r="D559" s="31">
        <f t="shared" si="142"/>
        <v>1059.37718</v>
      </c>
      <c r="E559" s="31">
        <f t="shared" si="142"/>
        <v>804.13425300000017</v>
      </c>
      <c r="F559" s="12">
        <f t="shared" si="137"/>
        <v>31.741332501104107</v>
      </c>
      <c r="G559" s="31">
        <f t="shared" si="142"/>
        <v>14438</v>
      </c>
      <c r="H559" s="31">
        <f t="shared" si="142"/>
        <v>1619630.8286679999</v>
      </c>
      <c r="I559" s="31">
        <f t="shared" si="142"/>
        <v>368</v>
      </c>
      <c r="J559" s="31">
        <f t="shared" si="142"/>
        <v>65.620376000000022</v>
      </c>
      <c r="K559" s="31">
        <f t="shared" si="142"/>
        <v>437.70837599999999</v>
      </c>
      <c r="L559" s="31">
        <f t="shared" si="142"/>
        <v>339.35449599999998</v>
      </c>
      <c r="M559" s="31">
        <f t="shared" si="139"/>
        <v>28.982636493491459</v>
      </c>
      <c r="N559" s="207">
        <f t="shared" si="143"/>
        <v>5.0237514398633589</v>
      </c>
    </row>
    <row r="560" spans="1:14" ht="14.25" thickBot="1">
      <c r="A560" s="261"/>
      <c r="B560" s="193" t="s">
        <v>25</v>
      </c>
      <c r="C560" s="31">
        <f t="shared" si="142"/>
        <v>34.647599999999898</v>
      </c>
      <c r="D560" s="31">
        <f t="shared" si="142"/>
        <v>5343.7804900000001</v>
      </c>
      <c r="E560" s="31">
        <f t="shared" si="142"/>
        <v>4387.0336180000013</v>
      </c>
      <c r="F560" s="12">
        <f t="shared" si="137"/>
        <v>21.808514711956295</v>
      </c>
      <c r="G560" s="31">
        <f t="shared" si="142"/>
        <v>1285</v>
      </c>
      <c r="H560" s="31">
        <f t="shared" si="142"/>
        <v>248316.05123000004</v>
      </c>
      <c r="I560" s="31">
        <f t="shared" si="142"/>
        <v>2805</v>
      </c>
      <c r="J560" s="31">
        <f t="shared" si="142"/>
        <v>141.22292300000001</v>
      </c>
      <c r="K560" s="31">
        <f t="shared" si="142"/>
        <v>1417.2684359999998</v>
      </c>
      <c r="L560" s="31">
        <f t="shared" si="142"/>
        <v>1924.4444119999998</v>
      </c>
      <c r="M560" s="31">
        <f t="shared" si="139"/>
        <v>-26.354410282649415</v>
      </c>
      <c r="N560" s="207">
        <f t="shared" si="143"/>
        <v>25.341139527803712</v>
      </c>
    </row>
    <row r="561" spans="1:14" ht="14.25" thickBot="1">
      <c r="A561" s="261"/>
      <c r="B561" s="193" t="s">
        <v>26</v>
      </c>
      <c r="C561" s="31">
        <f t="shared" si="142"/>
        <v>128.83734399999989</v>
      </c>
      <c r="D561" s="31">
        <f t="shared" si="142"/>
        <v>1817.2961630000002</v>
      </c>
      <c r="E561" s="31">
        <f t="shared" si="142"/>
        <v>1692.7585269999997</v>
      </c>
      <c r="F561" s="12">
        <f t="shared" si="137"/>
        <v>7.3570821835240121</v>
      </c>
      <c r="G561" s="31">
        <f t="shared" si="142"/>
        <v>139208</v>
      </c>
      <c r="H561" s="31">
        <f t="shared" si="142"/>
        <v>13753760.318000033</v>
      </c>
      <c r="I561" s="31">
        <f t="shared" si="142"/>
        <v>2415</v>
      </c>
      <c r="J561" s="31">
        <f t="shared" si="142"/>
        <v>34.286060000000042</v>
      </c>
      <c r="K561" s="31">
        <f t="shared" si="142"/>
        <v>501.15233599999999</v>
      </c>
      <c r="L561" s="31">
        <f t="shared" si="142"/>
        <v>508.96505500000001</v>
      </c>
      <c r="M561" s="31">
        <f t="shared" si="139"/>
        <v>-1.535020709820641</v>
      </c>
      <c r="N561" s="207">
        <f t="shared" si="143"/>
        <v>8.6179355076625388</v>
      </c>
    </row>
    <row r="562" spans="1:14" ht="14.25" thickBot="1">
      <c r="A562" s="261"/>
      <c r="B562" s="193" t="s">
        <v>27</v>
      </c>
      <c r="C562" s="31">
        <f t="shared" si="142"/>
        <v>1.4850449999999999</v>
      </c>
      <c r="D562" s="31">
        <f t="shared" si="142"/>
        <v>45.165028999999997</v>
      </c>
      <c r="E562" s="31">
        <f t="shared" si="142"/>
        <v>32.498541000000003</v>
      </c>
      <c r="F562" s="12">
        <f t="shared" si="137"/>
        <v>38.97555893355333</v>
      </c>
      <c r="G562" s="31">
        <f t="shared" si="142"/>
        <v>33</v>
      </c>
      <c r="H562" s="31">
        <f t="shared" si="142"/>
        <v>5146.3982049999995</v>
      </c>
      <c r="I562" s="31">
        <f t="shared" si="142"/>
        <v>0</v>
      </c>
      <c r="J562" s="31">
        <f t="shared" si="142"/>
        <v>0</v>
      </c>
      <c r="K562" s="31">
        <f t="shared" si="142"/>
        <v>0</v>
      </c>
      <c r="L562" s="31">
        <f t="shared" si="142"/>
        <v>0.06</v>
      </c>
      <c r="M562" s="31">
        <f t="shared" si="139"/>
        <v>-100</v>
      </c>
      <c r="N562" s="207">
        <f t="shared" si="143"/>
        <v>0.21418044843123804</v>
      </c>
    </row>
    <row r="563" spans="1:14" ht="14.25" thickBot="1">
      <c r="A563" s="261"/>
      <c r="B563" s="14" t="s">
        <v>28</v>
      </c>
      <c r="C563" s="31">
        <f t="shared" si="142"/>
        <v>0</v>
      </c>
      <c r="D563" s="31">
        <f t="shared" si="142"/>
        <v>0</v>
      </c>
      <c r="E563" s="31">
        <f t="shared" si="142"/>
        <v>0</v>
      </c>
      <c r="F563" s="12" t="e">
        <f t="shared" si="137"/>
        <v>#DIV/0!</v>
      </c>
      <c r="G563" s="31">
        <f t="shared" si="142"/>
        <v>0</v>
      </c>
      <c r="H563" s="31">
        <f t="shared" si="142"/>
        <v>0</v>
      </c>
      <c r="I563" s="31">
        <f t="shared" si="142"/>
        <v>0</v>
      </c>
      <c r="J563" s="31">
        <f t="shared" si="142"/>
        <v>0</v>
      </c>
      <c r="K563" s="31">
        <f t="shared" si="142"/>
        <v>0</v>
      </c>
      <c r="L563" s="31">
        <f t="shared" si="142"/>
        <v>0</v>
      </c>
      <c r="M563" s="31" t="e">
        <f t="shared" si="139"/>
        <v>#DIV/0!</v>
      </c>
      <c r="N563" s="207">
        <f t="shared" si="143"/>
        <v>0</v>
      </c>
    </row>
    <row r="564" spans="1:14" ht="14.25" thickBot="1">
      <c r="A564" s="261"/>
      <c r="B564" s="14" t="s">
        <v>29</v>
      </c>
      <c r="C564" s="31">
        <f t="shared" si="142"/>
        <v>0</v>
      </c>
      <c r="D564" s="31">
        <f t="shared" si="142"/>
        <v>7.2672789999999994</v>
      </c>
      <c r="E564" s="31">
        <f t="shared" si="142"/>
        <v>6.1534770000000005</v>
      </c>
      <c r="F564" s="12">
        <f t="shared" si="137"/>
        <v>18.100368295843129</v>
      </c>
      <c r="G564" s="31">
        <f t="shared" si="142"/>
        <v>5</v>
      </c>
      <c r="H564" s="31">
        <f t="shared" si="142"/>
        <v>913.59040000000005</v>
      </c>
      <c r="I564" s="31">
        <f t="shared" si="142"/>
        <v>0</v>
      </c>
      <c r="J564" s="31">
        <f t="shared" si="142"/>
        <v>0</v>
      </c>
      <c r="K564" s="31">
        <f t="shared" si="142"/>
        <v>0</v>
      </c>
      <c r="L564" s="31">
        <f t="shared" si="142"/>
        <v>0</v>
      </c>
      <c r="M564" s="31" t="e">
        <f t="shared" si="139"/>
        <v>#DIV/0!</v>
      </c>
      <c r="N564" s="207">
        <f t="shared" si="143"/>
        <v>3.4462705096346087E-2</v>
      </c>
    </row>
    <row r="565" spans="1:14" ht="14.25" thickBot="1">
      <c r="A565" s="261"/>
      <c r="B565" s="14" t="s">
        <v>30</v>
      </c>
      <c r="C565" s="31">
        <f t="shared" si="142"/>
        <v>1.107877</v>
      </c>
      <c r="D565" s="31">
        <f t="shared" si="142"/>
        <v>37.405298999999999</v>
      </c>
      <c r="E565" s="31">
        <f t="shared" si="142"/>
        <v>24.977278999999999</v>
      </c>
      <c r="F565" s="12">
        <f t="shared" si="137"/>
        <v>49.757301425827848</v>
      </c>
      <c r="G565" s="31">
        <f t="shared" si="142"/>
        <v>24</v>
      </c>
      <c r="H565" s="31">
        <f t="shared" si="142"/>
        <v>3720.3078050000004</v>
      </c>
      <c r="I565" s="31">
        <f t="shared" si="142"/>
        <v>0</v>
      </c>
      <c r="J565" s="31">
        <f t="shared" si="142"/>
        <v>0</v>
      </c>
      <c r="K565" s="31">
        <f t="shared" si="142"/>
        <v>0</v>
      </c>
      <c r="L565" s="31">
        <f t="shared" si="142"/>
        <v>0</v>
      </c>
      <c r="M565" s="31" t="e">
        <f t="shared" si="139"/>
        <v>#DIV/0!</v>
      </c>
      <c r="N565" s="207">
        <f t="shared" si="143"/>
        <v>0.17738245476438286</v>
      </c>
    </row>
    <row r="566" spans="1:14" ht="14.25" thickBot="1">
      <c r="A566" s="261"/>
      <c r="B566" s="35" t="s">
        <v>31</v>
      </c>
      <c r="C566" s="36">
        <f t="shared" ref="C566:L566" si="144">C554+C556+C557+C558+C559+C560+C561+C562</f>
        <v>1517.6138259999996</v>
      </c>
      <c r="D566" s="36">
        <f t="shared" si="144"/>
        <v>21087.372507999997</v>
      </c>
      <c r="E566" s="36">
        <f t="shared" si="144"/>
        <v>17546.165394</v>
      </c>
      <c r="F566" s="203">
        <f t="shared" si="137"/>
        <v>20.182228050870481</v>
      </c>
      <c r="G566" s="36">
        <f t="shared" si="144"/>
        <v>274062</v>
      </c>
      <c r="H566" s="36">
        <f t="shared" si="144"/>
        <v>27317502.555807039</v>
      </c>
      <c r="I566" s="36">
        <f t="shared" si="144"/>
        <v>13516</v>
      </c>
      <c r="J566" s="36">
        <f t="shared" si="144"/>
        <v>957.04899400000011</v>
      </c>
      <c r="K566" s="36">
        <f t="shared" si="144"/>
        <v>7666.7708659999998</v>
      </c>
      <c r="L566" s="36">
        <f t="shared" si="144"/>
        <v>8720.9863029999997</v>
      </c>
      <c r="M566" s="36">
        <f t="shared" si="139"/>
        <v>-12.088259290550107</v>
      </c>
      <c r="N566" s="212">
        <f t="shared" si="143"/>
        <v>100</v>
      </c>
    </row>
    <row r="567" spans="1:14">
      <c r="A567" s="218" t="s">
        <v>70</v>
      </c>
      <c r="B567" s="193" t="s">
        <v>19</v>
      </c>
      <c r="C567" s="31">
        <f t="shared" ref="C567:L578" si="145">C519</f>
        <v>948.10302999999999</v>
      </c>
      <c r="D567" s="31">
        <f t="shared" si="145"/>
        <v>8972.2278809999989</v>
      </c>
      <c r="E567" s="31">
        <f t="shared" si="145"/>
        <v>7762.6208149999993</v>
      </c>
      <c r="F567" s="12">
        <f t="shared" si="137"/>
        <v>15.582457198767601</v>
      </c>
      <c r="G567" s="31">
        <f t="shared" si="145"/>
        <v>71852</v>
      </c>
      <c r="H567" s="31">
        <f t="shared" si="145"/>
        <v>7975658.7463930016</v>
      </c>
      <c r="I567" s="31">
        <f t="shared" si="145"/>
        <v>5094</v>
      </c>
      <c r="J567" s="31">
        <f t="shared" si="145"/>
        <v>496.33037200000007</v>
      </c>
      <c r="K567" s="31">
        <f t="shared" si="145"/>
        <v>3523.1849229999998</v>
      </c>
      <c r="L567" s="31">
        <f t="shared" si="145"/>
        <v>4013.6111089999995</v>
      </c>
      <c r="M567" s="31">
        <f t="shared" si="139"/>
        <v>-12.219075856658931</v>
      </c>
      <c r="N567" s="210">
        <f t="shared" ref="N567:N579" si="146">N519</f>
        <v>51.885489567055565</v>
      </c>
    </row>
    <row r="568" spans="1:14">
      <c r="A568" s="218"/>
      <c r="B568" s="193" t="s">
        <v>20</v>
      </c>
      <c r="C568" s="31">
        <f t="shared" si="145"/>
        <v>335.53753700000016</v>
      </c>
      <c r="D568" s="31">
        <f t="shared" si="145"/>
        <v>3213.4872600000003</v>
      </c>
      <c r="E568" s="31">
        <f t="shared" si="145"/>
        <v>2367.4394920000004</v>
      </c>
      <c r="F568" s="12">
        <f t="shared" si="137"/>
        <v>35.736827524375848</v>
      </c>
      <c r="G568" s="31">
        <f t="shared" si="145"/>
        <v>39379</v>
      </c>
      <c r="H568" s="31">
        <f t="shared" si="145"/>
        <v>754680</v>
      </c>
      <c r="I568" s="31">
        <f t="shared" si="145"/>
        <v>2872</v>
      </c>
      <c r="J568" s="31">
        <f t="shared" si="145"/>
        <v>196.49189700000011</v>
      </c>
      <c r="K568" s="31">
        <f t="shared" si="145"/>
        <v>1329.216173</v>
      </c>
      <c r="L568" s="31">
        <f t="shared" si="145"/>
        <v>1479.4512950000001</v>
      </c>
      <c r="M568" s="31">
        <f t="shared" si="139"/>
        <v>-10.154786609585551</v>
      </c>
      <c r="N568" s="207">
        <f t="shared" si="146"/>
        <v>18.583272952270661</v>
      </c>
    </row>
    <row r="569" spans="1:14">
      <c r="A569" s="218"/>
      <c r="B569" s="193" t="s">
        <v>21</v>
      </c>
      <c r="C569" s="31">
        <f t="shared" si="145"/>
        <v>11.396774000000001</v>
      </c>
      <c r="D569" s="31">
        <f t="shared" si="145"/>
        <v>269.20342599999998</v>
      </c>
      <c r="E569" s="31">
        <f t="shared" si="145"/>
        <v>615.39636499999995</v>
      </c>
      <c r="F569" s="12">
        <f t="shared" si="137"/>
        <v>-56.255278498435722</v>
      </c>
      <c r="G569" s="31">
        <f t="shared" si="145"/>
        <v>1111</v>
      </c>
      <c r="H569" s="31">
        <f t="shared" si="145"/>
        <v>301183.25227100006</v>
      </c>
      <c r="I569" s="31">
        <f t="shared" si="145"/>
        <v>43</v>
      </c>
      <c r="J569" s="31">
        <f t="shared" si="145"/>
        <v>3.4596000000000018</v>
      </c>
      <c r="K569" s="31">
        <f t="shared" si="145"/>
        <v>65.592824999999991</v>
      </c>
      <c r="L569" s="31">
        <f t="shared" si="145"/>
        <v>455.87906799999996</v>
      </c>
      <c r="M569" s="31">
        <f t="shared" si="139"/>
        <v>-85.611792774832992</v>
      </c>
      <c r="N569" s="207">
        <f t="shared" si="146"/>
        <v>1.556776280807286</v>
      </c>
    </row>
    <row r="570" spans="1:14">
      <c r="A570" s="218"/>
      <c r="B570" s="193" t="s">
        <v>22</v>
      </c>
      <c r="C570" s="31">
        <f t="shared" si="145"/>
        <v>57.240672999999987</v>
      </c>
      <c r="D570" s="31">
        <f t="shared" si="145"/>
        <v>641.60746399999994</v>
      </c>
      <c r="E570" s="31">
        <f t="shared" si="145"/>
        <v>442.79170499999998</v>
      </c>
      <c r="F570" s="12">
        <f t="shared" si="137"/>
        <v>44.900515695071562</v>
      </c>
      <c r="G570" s="31">
        <f t="shared" si="145"/>
        <v>36767</v>
      </c>
      <c r="H570" s="31">
        <f t="shared" si="145"/>
        <v>1839843.4431500002</v>
      </c>
      <c r="I570" s="31">
        <f t="shared" si="145"/>
        <v>1951</v>
      </c>
      <c r="J570" s="31">
        <f t="shared" si="145"/>
        <v>20.618058000000023</v>
      </c>
      <c r="K570" s="31">
        <f t="shared" si="145"/>
        <v>300.64285599999999</v>
      </c>
      <c r="L570" s="31">
        <f t="shared" si="145"/>
        <v>298.57141700000005</v>
      </c>
      <c r="M570" s="31">
        <f t="shared" si="139"/>
        <v>0.69378342401742388</v>
      </c>
      <c r="N570" s="207">
        <f t="shared" si="146"/>
        <v>3.71035129970491</v>
      </c>
    </row>
    <row r="571" spans="1:14">
      <c r="A571" s="218"/>
      <c r="B571" s="193" t="s">
        <v>23</v>
      </c>
      <c r="C571" s="31">
        <f t="shared" si="145"/>
        <v>0.77736399999999695</v>
      </c>
      <c r="D571" s="31">
        <f t="shared" si="145"/>
        <v>18.508924</v>
      </c>
      <c r="E571" s="31">
        <f t="shared" si="145"/>
        <v>14.205574999999998</v>
      </c>
      <c r="F571" s="12">
        <f t="shared" si="137"/>
        <v>30.293381295723709</v>
      </c>
      <c r="G571" s="31">
        <f t="shared" si="145"/>
        <v>641</v>
      </c>
      <c r="H571" s="31">
        <f t="shared" si="145"/>
        <v>17544.77</v>
      </c>
      <c r="I571" s="31">
        <f t="shared" si="145"/>
        <v>0</v>
      </c>
      <c r="J571" s="31">
        <f t="shared" si="145"/>
        <v>0</v>
      </c>
      <c r="K571" s="31">
        <f t="shared" si="145"/>
        <v>0</v>
      </c>
      <c r="L571" s="31">
        <f t="shared" si="145"/>
        <v>3.9772799999999999</v>
      </c>
      <c r="M571" s="31">
        <f t="shared" si="139"/>
        <v>-100</v>
      </c>
      <c r="N571" s="207">
        <f t="shared" si="146"/>
        <v>0.10703524206435887</v>
      </c>
    </row>
    <row r="572" spans="1:14">
      <c r="A572" s="218"/>
      <c r="B572" s="193" t="s">
        <v>24</v>
      </c>
      <c r="C572" s="31">
        <f t="shared" si="145"/>
        <v>24.663560000000007</v>
      </c>
      <c r="D572" s="31">
        <f t="shared" si="145"/>
        <v>1058.3822720000001</v>
      </c>
      <c r="E572" s="31">
        <f t="shared" si="145"/>
        <v>475.29754099999997</v>
      </c>
      <c r="F572" s="12">
        <f t="shared" si="137"/>
        <v>122.67783455669093</v>
      </c>
      <c r="G572" s="31">
        <f t="shared" si="145"/>
        <v>2234</v>
      </c>
      <c r="H572" s="31">
        <f t="shared" si="145"/>
        <v>664174.90579700016</v>
      </c>
      <c r="I572" s="31">
        <f t="shared" si="145"/>
        <v>98</v>
      </c>
      <c r="J572" s="31">
        <f t="shared" si="145"/>
        <v>32.274002000000003</v>
      </c>
      <c r="K572" s="31">
        <f t="shared" si="145"/>
        <v>767.32922300000007</v>
      </c>
      <c r="L572" s="31">
        <f t="shared" si="145"/>
        <v>346.76820799999996</v>
      </c>
      <c r="M572" s="31">
        <f t="shared" si="139"/>
        <v>121.28015351395771</v>
      </c>
      <c r="N572" s="207">
        <f t="shared" si="146"/>
        <v>6.1205180095907297</v>
      </c>
    </row>
    <row r="573" spans="1:14">
      <c r="A573" s="218"/>
      <c r="B573" s="193" t="s">
        <v>25</v>
      </c>
      <c r="C573" s="31">
        <f t="shared" si="145"/>
        <v>142.75434000000098</v>
      </c>
      <c r="D573" s="31">
        <f t="shared" si="145"/>
        <v>4689.7667210000009</v>
      </c>
      <c r="E573" s="31">
        <f t="shared" si="145"/>
        <v>3833.3592209999997</v>
      </c>
      <c r="F573" s="12">
        <f t="shared" si="137"/>
        <v>22.340914342397372</v>
      </c>
      <c r="G573" s="31">
        <f t="shared" si="145"/>
        <v>1240</v>
      </c>
      <c r="H573" s="31">
        <f t="shared" si="145"/>
        <v>374909.17361900007</v>
      </c>
      <c r="I573" s="31">
        <f t="shared" si="145"/>
        <v>1949</v>
      </c>
      <c r="J573" s="31">
        <f t="shared" si="145"/>
        <v>112.47999500000016</v>
      </c>
      <c r="K573" s="31">
        <f t="shared" si="145"/>
        <v>1623.8031560000002</v>
      </c>
      <c r="L573" s="31">
        <f t="shared" si="145"/>
        <v>2005.5226989999999</v>
      </c>
      <c r="M573" s="31">
        <f t="shared" si="139"/>
        <v>-19.033419227333297</v>
      </c>
      <c r="N573" s="207">
        <f t="shared" si="146"/>
        <v>27.120448287950698</v>
      </c>
    </row>
    <row r="574" spans="1:14">
      <c r="A574" s="218"/>
      <c r="B574" s="193" t="s">
        <v>26</v>
      </c>
      <c r="C574" s="31">
        <f t="shared" si="145"/>
        <v>79.633234999999871</v>
      </c>
      <c r="D574" s="31">
        <f t="shared" si="145"/>
        <v>1615.1403319999999</v>
      </c>
      <c r="E574" s="31">
        <f t="shared" si="145"/>
        <v>1483.8443749999999</v>
      </c>
      <c r="F574" s="12">
        <f t="shared" si="137"/>
        <v>8.8483643710951867</v>
      </c>
      <c r="G574" s="31">
        <f t="shared" si="145"/>
        <v>62688</v>
      </c>
      <c r="H574" s="31">
        <f t="shared" si="145"/>
        <v>11119287.657400081</v>
      </c>
      <c r="I574" s="31">
        <f t="shared" si="145"/>
        <v>1456</v>
      </c>
      <c r="J574" s="31">
        <f t="shared" si="145"/>
        <v>28.289271000000074</v>
      </c>
      <c r="K574" s="31">
        <f t="shared" si="145"/>
        <v>577.20734100000004</v>
      </c>
      <c r="L574" s="31">
        <f t="shared" si="145"/>
        <v>243.379347</v>
      </c>
      <c r="M574" s="31">
        <f t="shared" si="139"/>
        <v>137.16364930504972</v>
      </c>
      <c r="N574" s="207">
        <f t="shared" si="146"/>
        <v>9.3401937575371168</v>
      </c>
    </row>
    <row r="575" spans="1:14">
      <c r="A575" s="218"/>
      <c r="B575" s="193" t="s">
        <v>27</v>
      </c>
      <c r="C575" s="31">
        <f t="shared" si="145"/>
        <v>0.63254700000000008</v>
      </c>
      <c r="D575" s="31">
        <f t="shared" si="145"/>
        <v>27.527291999999999</v>
      </c>
      <c r="E575" s="31">
        <f t="shared" si="145"/>
        <v>57.590094000000001</v>
      </c>
      <c r="F575" s="12">
        <f t="shared" si="137"/>
        <v>-52.201342126651163</v>
      </c>
      <c r="G575" s="31">
        <f t="shared" si="145"/>
        <v>46</v>
      </c>
      <c r="H575" s="31">
        <f t="shared" si="145"/>
        <v>4261.042273</v>
      </c>
      <c r="I575" s="31">
        <f t="shared" si="145"/>
        <v>0</v>
      </c>
      <c r="J575" s="31">
        <f t="shared" si="145"/>
        <v>0</v>
      </c>
      <c r="K575" s="31">
        <f t="shared" si="145"/>
        <v>0</v>
      </c>
      <c r="L575" s="31">
        <f t="shared" si="145"/>
        <v>0</v>
      </c>
      <c r="M575" s="31" t="e">
        <f t="shared" si="139"/>
        <v>#DIV/0!</v>
      </c>
      <c r="N575" s="207">
        <f t="shared" si="146"/>
        <v>0.15918755528934522</v>
      </c>
    </row>
    <row r="576" spans="1:14">
      <c r="A576" s="218"/>
      <c r="B576" s="14" t="s">
        <v>28</v>
      </c>
      <c r="C576" s="31">
        <f t="shared" si="145"/>
        <v>0</v>
      </c>
      <c r="D576" s="31">
        <f t="shared" si="145"/>
        <v>0</v>
      </c>
      <c r="E576" s="31">
        <f t="shared" si="145"/>
        <v>0</v>
      </c>
      <c r="F576" s="12"/>
      <c r="G576" s="31">
        <f t="shared" si="145"/>
        <v>0</v>
      </c>
      <c r="H576" s="31">
        <f t="shared" si="145"/>
        <v>0</v>
      </c>
      <c r="I576" s="31">
        <f t="shared" si="145"/>
        <v>0</v>
      </c>
      <c r="J576" s="31">
        <f t="shared" si="145"/>
        <v>0</v>
      </c>
      <c r="K576" s="31">
        <f t="shared" si="145"/>
        <v>0</v>
      </c>
      <c r="L576" s="31">
        <f t="shared" si="145"/>
        <v>0</v>
      </c>
      <c r="M576" s="31" t="e">
        <f t="shared" si="139"/>
        <v>#DIV/0!</v>
      </c>
      <c r="N576" s="207">
        <f t="shared" si="146"/>
        <v>0</v>
      </c>
    </row>
    <row r="577" spans="1:14">
      <c r="A577" s="218"/>
      <c r="B577" s="14" t="s">
        <v>29</v>
      </c>
      <c r="C577" s="31">
        <f t="shared" si="145"/>
        <v>0</v>
      </c>
      <c r="D577" s="31">
        <f t="shared" si="145"/>
        <v>3.575472</v>
      </c>
      <c r="E577" s="31">
        <f t="shared" si="145"/>
        <v>28.486592999999999</v>
      </c>
      <c r="F577" s="12">
        <f t="shared" ref="F577:F592" si="147">(D577-E577)/E577*100</f>
        <v>-87.448579758204147</v>
      </c>
      <c r="G577" s="31">
        <f t="shared" si="145"/>
        <v>2</v>
      </c>
      <c r="H577" s="31">
        <f t="shared" si="145"/>
        <v>1611.21</v>
      </c>
      <c r="I577" s="31">
        <f t="shared" si="145"/>
        <v>0</v>
      </c>
      <c r="J577" s="31">
        <f t="shared" si="145"/>
        <v>0</v>
      </c>
      <c r="K577" s="31">
        <f t="shared" si="145"/>
        <v>0</v>
      </c>
      <c r="L577" s="31">
        <f t="shared" si="145"/>
        <v>0</v>
      </c>
      <c r="M577" s="31" t="e">
        <f t="shared" si="139"/>
        <v>#DIV/0!</v>
      </c>
      <c r="N577" s="207">
        <f t="shared" si="146"/>
        <v>2.0676594220946462E-2</v>
      </c>
    </row>
    <row r="578" spans="1:14">
      <c r="A578" s="218"/>
      <c r="B578" s="14" t="s">
        <v>30</v>
      </c>
      <c r="C578" s="31">
        <f t="shared" si="145"/>
        <v>0.63254700000000008</v>
      </c>
      <c r="D578" s="31">
        <f t="shared" si="145"/>
        <v>23.683365999999999</v>
      </c>
      <c r="E578" s="31">
        <f t="shared" si="145"/>
        <v>27.776202000000001</v>
      </c>
      <c r="F578" s="12">
        <f t="shared" si="147"/>
        <v>-14.735045489660545</v>
      </c>
      <c r="G578" s="31">
        <f t="shared" si="145"/>
        <v>35</v>
      </c>
      <c r="H578" s="31">
        <f t="shared" si="145"/>
        <v>2318.7322729999996</v>
      </c>
      <c r="I578" s="31">
        <f t="shared" si="145"/>
        <v>0</v>
      </c>
      <c r="J578" s="31">
        <f t="shared" si="145"/>
        <v>0</v>
      </c>
      <c r="K578" s="31">
        <f t="shared" si="145"/>
        <v>0</v>
      </c>
      <c r="L578" s="31">
        <f t="shared" si="145"/>
        <v>0</v>
      </c>
      <c r="M578" s="31" t="e">
        <f t="shared" si="139"/>
        <v>#DIV/0!</v>
      </c>
      <c r="N578" s="207">
        <f t="shared" si="146"/>
        <v>0.13695851864261835</v>
      </c>
    </row>
    <row r="579" spans="1:14" ht="14.25" thickBot="1">
      <c r="A579" s="215"/>
      <c r="B579" s="35" t="s">
        <v>31</v>
      </c>
      <c r="C579" s="36">
        <f t="shared" ref="C579:L579" si="148">C567+C569+C570+C571+C572+C573+C574+C575</f>
        <v>1265.2015230000009</v>
      </c>
      <c r="D579" s="36">
        <f t="shared" si="148"/>
        <v>17292.364311999998</v>
      </c>
      <c r="E579" s="36">
        <f t="shared" si="148"/>
        <v>14685.105690999997</v>
      </c>
      <c r="F579" s="203">
        <f t="shared" si="147"/>
        <v>17.75444232994456</v>
      </c>
      <c r="G579" s="36">
        <f t="shared" si="148"/>
        <v>176579</v>
      </c>
      <c r="H579" s="36">
        <f t="shared" si="148"/>
        <v>22296862.990903083</v>
      </c>
      <c r="I579" s="36">
        <f t="shared" si="148"/>
        <v>10591</v>
      </c>
      <c r="J579" s="36">
        <f t="shared" si="148"/>
        <v>693.45129800000041</v>
      </c>
      <c r="K579" s="36">
        <f t="shared" si="148"/>
        <v>6857.7603239999999</v>
      </c>
      <c r="L579" s="36">
        <f t="shared" si="148"/>
        <v>7367.7091279999995</v>
      </c>
      <c r="M579" s="36">
        <f t="shared" si="139"/>
        <v>-6.9214025030115129</v>
      </c>
      <c r="N579" s="212">
        <f t="shared" si="146"/>
        <v>100</v>
      </c>
    </row>
    <row r="580" spans="1:14" ht="14.25" thickBot="1">
      <c r="A580" s="257" t="s">
        <v>49</v>
      </c>
      <c r="B580" s="196" t="s">
        <v>19</v>
      </c>
      <c r="C580" s="32">
        <f t="shared" ref="C580:L591" si="149">C541+C554+C567</f>
        <v>4771.8028989999993</v>
      </c>
      <c r="D580" s="32">
        <f t="shared" si="149"/>
        <v>46091.88106</v>
      </c>
      <c r="E580" s="32">
        <f t="shared" si="149"/>
        <v>39034.293527999995</v>
      </c>
      <c r="F580" s="26">
        <f t="shared" si="147"/>
        <v>18.080479737483842</v>
      </c>
      <c r="G580" s="32">
        <f t="shared" si="149"/>
        <v>346310</v>
      </c>
      <c r="H580" s="32">
        <f t="shared" si="149"/>
        <v>37504266.313261002</v>
      </c>
      <c r="I580" s="32">
        <f t="shared" si="149"/>
        <v>29169</v>
      </c>
      <c r="J580" s="32">
        <f t="shared" si="149"/>
        <v>2864.172861</v>
      </c>
      <c r="K580" s="32">
        <f t="shared" si="149"/>
        <v>22693.993845000001</v>
      </c>
      <c r="L580" s="32">
        <f t="shared" si="149"/>
        <v>23960.762919999994</v>
      </c>
      <c r="M580" s="32">
        <f t="shared" si="139"/>
        <v>-5.2868478321390331</v>
      </c>
      <c r="N580" s="210">
        <f>D580/D592*100</f>
        <v>58.227056036418482</v>
      </c>
    </row>
    <row r="581" spans="1:14" ht="14.25" thickBot="1">
      <c r="A581" s="257"/>
      <c r="B581" s="193" t="s">
        <v>20</v>
      </c>
      <c r="C581" s="31">
        <f t="shared" si="149"/>
        <v>1568.3289020000002</v>
      </c>
      <c r="D581" s="31">
        <f t="shared" si="149"/>
        <v>15636.974861999999</v>
      </c>
      <c r="E581" s="31">
        <f t="shared" si="149"/>
        <v>10777.877291000001</v>
      </c>
      <c r="F581" s="12">
        <f t="shared" si="147"/>
        <v>45.083994183692901</v>
      </c>
      <c r="G581" s="31">
        <f t="shared" si="149"/>
        <v>185622</v>
      </c>
      <c r="H581" s="31">
        <f t="shared" si="149"/>
        <v>3558467.8</v>
      </c>
      <c r="I581" s="31">
        <f t="shared" si="149"/>
        <v>16484</v>
      </c>
      <c r="J581" s="31">
        <f t="shared" si="149"/>
        <v>1126.054087</v>
      </c>
      <c r="K581" s="31">
        <f t="shared" si="149"/>
        <v>8277.4506490000003</v>
      </c>
      <c r="L581" s="31">
        <f t="shared" si="149"/>
        <v>8221.0590330000014</v>
      </c>
      <c r="M581" s="31">
        <f t="shared" si="139"/>
        <v>0.68594101774039606</v>
      </c>
      <c r="N581" s="207">
        <f>D581/D592*100</f>
        <v>19.753913066479242</v>
      </c>
    </row>
    <row r="582" spans="1:14" ht="14.25" thickBot="1">
      <c r="A582" s="257"/>
      <c r="B582" s="193" t="s">
        <v>21</v>
      </c>
      <c r="C582" s="31">
        <f t="shared" si="149"/>
        <v>133.83912100000001</v>
      </c>
      <c r="D582" s="31">
        <f t="shared" si="149"/>
        <v>1844.0857579999999</v>
      </c>
      <c r="E582" s="31">
        <f t="shared" si="149"/>
        <v>2370.9360149999998</v>
      </c>
      <c r="F582" s="12">
        <f t="shared" si="147"/>
        <v>-22.221192544498081</v>
      </c>
      <c r="G582" s="31">
        <f t="shared" si="149"/>
        <v>4800</v>
      </c>
      <c r="H582" s="31">
        <f t="shared" si="149"/>
        <v>1797515.223704</v>
      </c>
      <c r="I582" s="31">
        <f t="shared" si="149"/>
        <v>243</v>
      </c>
      <c r="J582" s="31">
        <f t="shared" si="149"/>
        <v>75.443338000000011</v>
      </c>
      <c r="K582" s="31">
        <f t="shared" si="149"/>
        <v>956.34094500000003</v>
      </c>
      <c r="L582" s="31">
        <f t="shared" si="149"/>
        <v>3325.6564849999995</v>
      </c>
      <c r="M582" s="31">
        <f t="shared" si="139"/>
        <v>-71.24354396452344</v>
      </c>
      <c r="N582" s="207">
        <f>D582/D592*100</f>
        <v>2.3296008385349078</v>
      </c>
    </row>
    <row r="583" spans="1:14" ht="14.25" thickBot="1">
      <c r="A583" s="257"/>
      <c r="B583" s="193" t="s">
        <v>22</v>
      </c>
      <c r="C583" s="31">
        <f t="shared" si="149"/>
        <v>161.003219</v>
      </c>
      <c r="D583" s="31">
        <f t="shared" si="149"/>
        <v>1328.6783419999997</v>
      </c>
      <c r="E583" s="31">
        <f t="shared" si="149"/>
        <v>906.22762299999999</v>
      </c>
      <c r="F583" s="12">
        <f t="shared" si="147"/>
        <v>46.616402797512137</v>
      </c>
      <c r="G583" s="31">
        <f t="shared" si="149"/>
        <v>108125</v>
      </c>
      <c r="H583" s="31">
        <f t="shared" si="149"/>
        <v>2894415.0906800004</v>
      </c>
      <c r="I583" s="31">
        <f t="shared" si="149"/>
        <v>3763</v>
      </c>
      <c r="J583" s="31">
        <f t="shared" si="149"/>
        <v>47.424808000000027</v>
      </c>
      <c r="K583" s="31">
        <f t="shared" si="149"/>
        <v>527.34435599999995</v>
      </c>
      <c r="L583" s="31">
        <f t="shared" si="149"/>
        <v>450.95454900000004</v>
      </c>
      <c r="M583" s="31">
        <f t="shared" si="139"/>
        <v>16.93958009058689</v>
      </c>
      <c r="N583" s="207">
        <f>D583/D592*100</f>
        <v>1.6784957891672903</v>
      </c>
    </row>
    <row r="584" spans="1:14" ht="14.25" thickBot="1">
      <c r="A584" s="257"/>
      <c r="B584" s="193" t="s">
        <v>23</v>
      </c>
      <c r="C584" s="31">
        <f t="shared" si="149"/>
        <v>14.133448000000005</v>
      </c>
      <c r="D584" s="31">
        <f t="shared" si="149"/>
        <v>189.04253596999999</v>
      </c>
      <c r="E584" s="31">
        <f t="shared" si="149"/>
        <v>142.51063995000001</v>
      </c>
      <c r="F584" s="12">
        <f t="shared" si="147"/>
        <v>32.651524150285013</v>
      </c>
      <c r="G584" s="31">
        <f t="shared" si="149"/>
        <v>4883</v>
      </c>
      <c r="H584" s="31">
        <f t="shared" si="149"/>
        <v>667901.96007751999</v>
      </c>
      <c r="I584" s="31">
        <f t="shared" si="149"/>
        <v>23</v>
      </c>
      <c r="J584" s="31">
        <f t="shared" si="149"/>
        <v>11</v>
      </c>
      <c r="K584" s="31">
        <f t="shared" si="149"/>
        <v>61.344645</v>
      </c>
      <c r="L584" s="31">
        <f t="shared" si="149"/>
        <v>32.860115</v>
      </c>
      <c r="M584" s="31">
        <f t="shared" si="139"/>
        <v>86.684206674261489</v>
      </c>
      <c r="N584" s="207">
        <f>D584/D592*100</f>
        <v>0.23881408356632269</v>
      </c>
    </row>
    <row r="585" spans="1:14" ht="14.25" thickBot="1">
      <c r="A585" s="257"/>
      <c r="B585" s="193" t="s">
        <v>24</v>
      </c>
      <c r="C585" s="31">
        <f t="shared" si="149"/>
        <v>554.54171499999961</v>
      </c>
      <c r="D585" s="31">
        <f t="shared" si="149"/>
        <v>5895.7249209999991</v>
      </c>
      <c r="E585" s="31">
        <f t="shared" si="149"/>
        <v>5378.9719330000007</v>
      </c>
      <c r="F585" s="12">
        <f t="shared" si="147"/>
        <v>9.6069099158097107</v>
      </c>
      <c r="G585" s="31">
        <f t="shared" si="149"/>
        <v>26208</v>
      </c>
      <c r="H585" s="31">
        <f t="shared" si="149"/>
        <v>5575248.5040749991</v>
      </c>
      <c r="I585" s="31">
        <f t="shared" si="149"/>
        <v>1061</v>
      </c>
      <c r="J585" s="31">
        <f t="shared" si="149"/>
        <v>250.05132100000003</v>
      </c>
      <c r="K585" s="31">
        <f t="shared" si="149"/>
        <v>3282.3749560000001</v>
      </c>
      <c r="L585" s="31">
        <f t="shared" si="149"/>
        <v>2693.682777</v>
      </c>
      <c r="M585" s="31">
        <f t="shared" si="139"/>
        <v>21.854547388673456</v>
      </c>
      <c r="N585" s="207">
        <f>D585/D592*100</f>
        <v>7.4479647490085714</v>
      </c>
    </row>
    <row r="586" spans="1:14" ht="14.25" thickBot="1">
      <c r="A586" s="257"/>
      <c r="B586" s="193" t="s">
        <v>25</v>
      </c>
      <c r="C586" s="31">
        <f t="shared" si="149"/>
        <v>385.78996400000074</v>
      </c>
      <c r="D586" s="31">
        <f t="shared" si="149"/>
        <v>17190.582571000003</v>
      </c>
      <c r="E586" s="31">
        <f t="shared" si="149"/>
        <v>13578.934293000002</v>
      </c>
      <c r="F586" s="12">
        <f t="shared" si="147"/>
        <v>26.597435410390197</v>
      </c>
      <c r="G586" s="31">
        <f t="shared" si="149"/>
        <v>5416</v>
      </c>
      <c r="H586" s="31">
        <f t="shared" si="149"/>
        <v>780394.01184400008</v>
      </c>
      <c r="I586" s="31">
        <f t="shared" si="149"/>
        <v>8815</v>
      </c>
      <c r="J586" s="31">
        <f t="shared" si="149"/>
        <v>344.46958600000016</v>
      </c>
      <c r="K586" s="31">
        <f t="shared" si="149"/>
        <v>5488.8922550000007</v>
      </c>
      <c r="L586" s="31">
        <f t="shared" si="149"/>
        <v>6900.902282</v>
      </c>
      <c r="M586" s="31">
        <f t="shared" si="139"/>
        <v>-20.461237810641403</v>
      </c>
      <c r="N586" s="207">
        <f>D586/D592*100</f>
        <v>21.716558136503529</v>
      </c>
    </row>
    <row r="587" spans="1:14" ht="14.25" thickBot="1">
      <c r="A587" s="257"/>
      <c r="B587" s="193" t="s">
        <v>26</v>
      </c>
      <c r="C587" s="31">
        <f t="shared" si="149"/>
        <v>423.71306300000026</v>
      </c>
      <c r="D587" s="31">
        <f t="shared" si="149"/>
        <v>6224.8534290000007</v>
      </c>
      <c r="E587" s="31">
        <f t="shared" si="149"/>
        <v>5909.6433639999996</v>
      </c>
      <c r="F587" s="12">
        <f t="shared" si="147"/>
        <v>5.3338255049395755</v>
      </c>
      <c r="G587" s="31">
        <f t="shared" si="149"/>
        <v>330733</v>
      </c>
      <c r="H587" s="31">
        <f t="shared" si="149"/>
        <v>55901473.76839947</v>
      </c>
      <c r="I587" s="31">
        <f t="shared" si="149"/>
        <v>6039</v>
      </c>
      <c r="J587" s="31">
        <f t="shared" si="149"/>
        <v>114.82417000000011</v>
      </c>
      <c r="K587" s="31">
        <f t="shared" si="149"/>
        <v>1771.758992</v>
      </c>
      <c r="L587" s="31">
        <f t="shared" si="149"/>
        <v>1533.1253340000001</v>
      </c>
      <c r="M587" s="31">
        <f t="shared" si="139"/>
        <v>15.565176095381119</v>
      </c>
      <c r="N587" s="207">
        <f>D587/D592*100</f>
        <v>7.8637469570193925</v>
      </c>
    </row>
    <row r="588" spans="1:14" ht="14.25" thickBot="1">
      <c r="A588" s="257"/>
      <c r="B588" s="193" t="s">
        <v>27</v>
      </c>
      <c r="C588" s="31">
        <f t="shared" si="149"/>
        <v>-0.86780599999999997</v>
      </c>
      <c r="D588" s="31">
        <f t="shared" si="149"/>
        <v>394.02390299999996</v>
      </c>
      <c r="E588" s="31">
        <f t="shared" si="149"/>
        <v>517.98479399999997</v>
      </c>
      <c r="F588" s="12">
        <f t="shared" si="147"/>
        <v>-23.931376448861549</v>
      </c>
      <c r="G588" s="31">
        <f t="shared" si="149"/>
        <v>237</v>
      </c>
      <c r="H588" s="31">
        <f t="shared" si="149"/>
        <v>134061.63509025003</v>
      </c>
      <c r="I588" s="31">
        <f t="shared" si="149"/>
        <v>3</v>
      </c>
      <c r="J588" s="31">
        <f t="shared" si="149"/>
        <v>0.7</v>
      </c>
      <c r="K588" s="31">
        <f t="shared" si="149"/>
        <v>2.7105399999999999</v>
      </c>
      <c r="L588" s="31">
        <f t="shared" si="149"/>
        <v>6.4390929999999997</v>
      </c>
      <c r="M588" s="31">
        <f t="shared" si="139"/>
        <v>-57.904940959852581</v>
      </c>
      <c r="N588" s="207">
        <f>D588/D592*100</f>
        <v>0.49776340978150824</v>
      </c>
    </row>
    <row r="589" spans="1:14" ht="14.25" thickBot="1">
      <c r="A589" s="257"/>
      <c r="B589" s="14" t="s">
        <v>28</v>
      </c>
      <c r="C589" s="31">
        <f t="shared" si="149"/>
        <v>-5.8671500000000103</v>
      </c>
      <c r="D589" s="31">
        <f t="shared" si="149"/>
        <v>116.746038</v>
      </c>
      <c r="E589" s="31">
        <f t="shared" si="149"/>
        <v>138.21567400000001</v>
      </c>
      <c r="F589" s="12">
        <f t="shared" si="147"/>
        <v>-15.533430745343694</v>
      </c>
      <c r="G589" s="31">
        <f t="shared" si="149"/>
        <v>29</v>
      </c>
      <c r="H589" s="31">
        <f t="shared" si="149"/>
        <v>27923.99</v>
      </c>
      <c r="I589" s="31">
        <f t="shared" si="149"/>
        <v>0</v>
      </c>
      <c r="J589" s="31">
        <f t="shared" si="149"/>
        <v>0</v>
      </c>
      <c r="K589" s="31">
        <f t="shared" si="149"/>
        <v>0</v>
      </c>
      <c r="L589" s="31">
        <f t="shared" si="149"/>
        <v>3.6790929999999999</v>
      </c>
      <c r="M589" s="31">
        <f t="shared" si="139"/>
        <v>-100</v>
      </c>
      <c r="N589" s="207">
        <f>D589/D592*100</f>
        <v>0.14748319965086365</v>
      </c>
    </row>
    <row r="590" spans="1:14" ht="14.25" thickBot="1">
      <c r="A590" s="257"/>
      <c r="B590" s="14" t="s">
        <v>29</v>
      </c>
      <c r="C590" s="31">
        <f t="shared" si="149"/>
        <v>0.49443299999999774</v>
      </c>
      <c r="D590" s="31">
        <f t="shared" si="149"/>
        <v>65.539059000000009</v>
      </c>
      <c r="E590" s="31">
        <f t="shared" si="149"/>
        <v>61.152064000000003</v>
      </c>
      <c r="F590" s="12">
        <f t="shared" si="147"/>
        <v>7.173911578847127</v>
      </c>
      <c r="G590" s="31">
        <f t="shared" si="149"/>
        <v>40</v>
      </c>
      <c r="H590" s="31">
        <f t="shared" si="149"/>
        <v>35534.796831000007</v>
      </c>
      <c r="I590" s="31">
        <f t="shared" si="149"/>
        <v>2</v>
      </c>
      <c r="J590" s="31">
        <f t="shared" si="149"/>
        <v>0.7</v>
      </c>
      <c r="K590" s="31">
        <f t="shared" si="149"/>
        <v>2.7105399999999999</v>
      </c>
      <c r="L590" s="31">
        <f t="shared" si="149"/>
        <v>2.7</v>
      </c>
      <c r="M590" s="31">
        <f t="shared" si="139"/>
        <v>0.39037037037036187</v>
      </c>
      <c r="N590" s="207">
        <f>D590/D592*100</f>
        <v>8.2794331088364079E-2</v>
      </c>
    </row>
    <row r="591" spans="1:14" ht="14.25" thickBot="1">
      <c r="A591" s="257"/>
      <c r="B591" s="14" t="s">
        <v>30</v>
      </c>
      <c r="C591" s="31">
        <f t="shared" si="149"/>
        <v>4.0650259999999996</v>
      </c>
      <c r="D591" s="31">
        <f t="shared" si="149"/>
        <v>188.01124999999999</v>
      </c>
      <c r="E591" s="31">
        <f t="shared" si="149"/>
        <v>309.624505</v>
      </c>
      <c r="F591" s="12">
        <f t="shared" si="147"/>
        <v>-39.277658271912294</v>
      </c>
      <c r="G591" s="31">
        <f t="shared" si="149"/>
        <v>146</v>
      </c>
      <c r="H591" s="31">
        <f t="shared" si="149"/>
        <v>67435.894253249993</v>
      </c>
      <c r="I591" s="31">
        <f t="shared" si="149"/>
        <v>1</v>
      </c>
      <c r="J591" s="31">
        <f t="shared" si="149"/>
        <v>0</v>
      </c>
      <c r="K591" s="31">
        <f t="shared" si="149"/>
        <v>0</v>
      </c>
      <c r="L591" s="31">
        <f t="shared" si="149"/>
        <v>0</v>
      </c>
      <c r="M591" s="31" t="e">
        <f t="shared" si="139"/>
        <v>#DIV/0!</v>
      </c>
      <c r="N591" s="207">
        <f>D591/D592*100</f>
        <v>0.23751127828730631</v>
      </c>
    </row>
    <row r="592" spans="1:14" ht="14.25" thickBot="1">
      <c r="A592" s="263"/>
      <c r="B592" s="35" t="s">
        <v>50</v>
      </c>
      <c r="C592" s="36">
        <f t="shared" ref="C592:L592" si="150">C580+C582+C583+C584+C585+C586+C587+C588</f>
        <v>6443.9556229999989</v>
      </c>
      <c r="D592" s="36">
        <f t="shared" si="150"/>
        <v>79158.872519969998</v>
      </c>
      <c r="E592" s="36">
        <f t="shared" si="150"/>
        <v>67839.502189949999</v>
      </c>
      <c r="F592" s="203">
        <f t="shared" si="147"/>
        <v>16.685515023865982</v>
      </c>
      <c r="G592" s="36">
        <f t="shared" si="150"/>
        <v>826712</v>
      </c>
      <c r="H592" s="36">
        <f t="shared" si="150"/>
        <v>105255276.50713123</v>
      </c>
      <c r="I592" s="36">
        <f t="shared" si="150"/>
        <v>49116</v>
      </c>
      <c r="J592" s="36">
        <f t="shared" si="150"/>
        <v>3708.0860840000005</v>
      </c>
      <c r="K592" s="36">
        <f t="shared" si="150"/>
        <v>34784.760534000008</v>
      </c>
      <c r="L592" s="36">
        <f t="shared" si="150"/>
        <v>38904.383554999993</v>
      </c>
      <c r="M592" s="36">
        <f t="shared" si="139"/>
        <v>-10.589097280454226</v>
      </c>
      <c r="N592" s="212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161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161"/>
      <c r="G594" s="43"/>
      <c r="H594" s="43"/>
      <c r="I594" s="43"/>
    </row>
  </sheetData>
  <mergeCells count="92"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J223:L223"/>
    <mergeCell ref="D223:D224"/>
    <mergeCell ref="E223:E224"/>
    <mergeCell ref="G223:G224"/>
    <mergeCell ref="H223:H22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A329:A341"/>
    <mergeCell ref="A202:A214"/>
    <mergeCell ref="A222:A237"/>
    <mergeCell ref="A238:A250"/>
    <mergeCell ref="A251:A263"/>
    <mergeCell ref="A264:A276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N23" sqref="N23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120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80" t="s">
        <v>124</v>
      </c>
      <c r="E2" s="280"/>
      <c r="F2" s="280"/>
      <c r="G2" s="280"/>
      <c r="H2" s="280"/>
      <c r="I2" s="280"/>
      <c r="J2" s="2" t="s">
        <v>71</v>
      </c>
    </row>
    <row r="3" spans="1:11">
      <c r="A3" s="279" t="s">
        <v>72</v>
      </c>
      <c r="B3" s="279" t="s">
        <v>73</v>
      </c>
      <c r="C3" s="279"/>
      <c r="D3" s="279" t="s">
        <v>74</v>
      </c>
      <c r="E3" s="279"/>
      <c r="F3" s="279" t="s">
        <v>68</v>
      </c>
      <c r="G3" s="279"/>
      <c r="H3" s="279" t="s">
        <v>69</v>
      </c>
      <c r="I3" s="279"/>
      <c r="J3" s="279" t="s">
        <v>70</v>
      </c>
      <c r="K3" s="279"/>
    </row>
    <row r="4" spans="1:11">
      <c r="A4" s="279"/>
      <c r="B4" s="174" t="s">
        <v>9</v>
      </c>
      <c r="C4" s="174" t="s">
        <v>50</v>
      </c>
      <c r="D4" s="174" t="s">
        <v>9</v>
      </c>
      <c r="E4" s="174" t="s">
        <v>75</v>
      </c>
      <c r="F4" s="174" t="s">
        <v>9</v>
      </c>
      <c r="G4" s="174" t="s">
        <v>75</v>
      </c>
      <c r="H4" s="174" t="s">
        <v>9</v>
      </c>
      <c r="I4" s="174" t="s">
        <v>75</v>
      </c>
      <c r="J4" s="174" t="s">
        <v>9</v>
      </c>
      <c r="K4" s="174" t="s">
        <v>75</v>
      </c>
    </row>
    <row r="5" spans="1:11">
      <c r="A5" s="174" t="s">
        <v>57</v>
      </c>
      <c r="B5" s="111">
        <v>1484</v>
      </c>
      <c r="C5" s="111">
        <v>19454</v>
      </c>
      <c r="D5" s="111">
        <v>310</v>
      </c>
      <c r="E5" s="111">
        <v>4662</v>
      </c>
      <c r="F5" s="111">
        <v>830</v>
      </c>
      <c r="G5" s="111">
        <v>9525</v>
      </c>
      <c r="H5" s="111">
        <v>159</v>
      </c>
      <c r="I5" s="111">
        <v>2268</v>
      </c>
      <c r="J5" s="111">
        <v>185</v>
      </c>
      <c r="K5" s="111">
        <v>2999</v>
      </c>
    </row>
    <row r="6" spans="1:11">
      <c r="A6" s="174" t="s">
        <v>76</v>
      </c>
      <c r="B6" s="3">
        <v>18</v>
      </c>
      <c r="C6" s="3">
        <v>457</v>
      </c>
      <c r="D6" s="3">
        <v>18</v>
      </c>
      <c r="E6" s="3">
        <v>457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74" t="s">
        <v>59</v>
      </c>
      <c r="B7" s="3">
        <v>2</v>
      </c>
      <c r="C7" s="3">
        <v>20</v>
      </c>
      <c r="D7" s="3">
        <v>2</v>
      </c>
      <c r="E7" s="3">
        <v>19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74" t="s">
        <v>77</v>
      </c>
      <c r="B8" s="3">
        <v>7</v>
      </c>
      <c r="C8" s="3">
        <v>177</v>
      </c>
      <c r="D8" s="3">
        <v>1</v>
      </c>
      <c r="E8" s="3">
        <v>97</v>
      </c>
      <c r="F8" s="3">
        <v>4</v>
      </c>
      <c r="G8" s="3">
        <v>44</v>
      </c>
      <c r="H8" s="3">
        <v>0</v>
      </c>
      <c r="I8" s="3">
        <v>33</v>
      </c>
      <c r="J8" s="3">
        <v>2</v>
      </c>
      <c r="K8" s="3">
        <v>3</v>
      </c>
    </row>
    <row r="9" spans="1:11">
      <c r="A9" s="174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78" t="s">
        <v>79</v>
      </c>
      <c r="K9" s="278"/>
    </row>
    <row r="10" spans="1:11">
      <c r="A10" s="174" t="s">
        <v>61</v>
      </c>
      <c r="B10" s="3">
        <v>1</v>
      </c>
      <c r="C10" s="3">
        <v>7</v>
      </c>
      <c r="D10" s="3">
        <v>1</v>
      </c>
      <c r="E10" s="3">
        <v>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4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78" t="s">
        <v>79</v>
      </c>
      <c r="K11" s="278"/>
    </row>
    <row r="12" spans="1:11">
      <c r="A12" s="174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78" t="s">
        <v>79</v>
      </c>
      <c r="K12" s="278"/>
    </row>
    <row r="13" spans="1:11">
      <c r="A13" s="17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78" t="s">
        <v>79</v>
      </c>
      <c r="I13" s="278"/>
      <c r="J13" s="278" t="s">
        <v>79</v>
      </c>
      <c r="K13" s="278"/>
    </row>
    <row r="14" spans="1:11">
      <c r="A14" s="174" t="s">
        <v>81</v>
      </c>
      <c r="B14" s="3">
        <v>0</v>
      </c>
      <c r="C14" s="3">
        <v>0</v>
      </c>
      <c r="D14" s="3">
        <v>0</v>
      </c>
      <c r="E14" s="3">
        <v>0</v>
      </c>
      <c r="F14" s="278" t="s">
        <v>79</v>
      </c>
      <c r="G14" s="278"/>
      <c r="H14" s="278" t="s">
        <v>79</v>
      </c>
      <c r="I14" s="278"/>
      <c r="J14" s="278" t="s">
        <v>79</v>
      </c>
      <c r="K14" s="278"/>
    </row>
    <row r="15" spans="1:11">
      <c r="A15" s="174" t="s">
        <v>63</v>
      </c>
      <c r="B15" s="3">
        <v>0</v>
      </c>
      <c r="C15" s="3">
        <v>20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20</v>
      </c>
      <c r="J15" s="3">
        <v>0</v>
      </c>
      <c r="K15" s="3">
        <v>0</v>
      </c>
    </row>
    <row r="16" spans="1:11">
      <c r="A16" s="174" t="s">
        <v>64</v>
      </c>
      <c r="B16" s="110">
        <v>33</v>
      </c>
      <c r="C16" s="110">
        <v>1053</v>
      </c>
      <c r="D16" s="110">
        <v>5</v>
      </c>
      <c r="E16" s="110">
        <v>130</v>
      </c>
      <c r="F16" s="110">
        <v>5</v>
      </c>
      <c r="G16" s="110">
        <v>106</v>
      </c>
      <c r="H16" s="110">
        <v>23</v>
      </c>
      <c r="I16" s="110">
        <v>817</v>
      </c>
      <c r="J16" s="179">
        <v>0</v>
      </c>
      <c r="K16" s="179">
        <v>0</v>
      </c>
    </row>
    <row r="17" spans="1:11">
      <c r="A17" s="174" t="s">
        <v>65</v>
      </c>
      <c r="B17" s="3">
        <v>0</v>
      </c>
      <c r="C17" s="3">
        <v>3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4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4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78" t="s">
        <v>79</v>
      </c>
      <c r="I19" s="278"/>
      <c r="J19" s="278" t="s">
        <v>79</v>
      </c>
      <c r="K19" s="278"/>
    </row>
    <row r="20" spans="1:11">
      <c r="A20" s="174" t="s">
        <v>84</v>
      </c>
      <c r="B20" s="3">
        <v>0</v>
      </c>
      <c r="C20" s="3">
        <v>2</v>
      </c>
      <c r="D20" s="3">
        <v>0</v>
      </c>
      <c r="E20" s="3">
        <v>2</v>
      </c>
      <c r="F20" s="278" t="s">
        <v>79</v>
      </c>
      <c r="G20" s="278"/>
      <c r="H20" s="278" t="s">
        <v>79</v>
      </c>
      <c r="I20" s="278"/>
      <c r="J20" s="278" t="s">
        <v>79</v>
      </c>
      <c r="K20" s="278"/>
    </row>
    <row r="21" spans="1:11">
      <c r="A21" s="174" t="s">
        <v>85</v>
      </c>
      <c r="B21" s="3">
        <v>0</v>
      </c>
      <c r="C21" s="3">
        <v>0</v>
      </c>
      <c r="D21" s="3">
        <v>0</v>
      </c>
      <c r="E21" s="3">
        <v>0</v>
      </c>
      <c r="F21" s="278" t="s">
        <v>79</v>
      </c>
      <c r="G21" s="278"/>
      <c r="H21" s="278" t="s">
        <v>79</v>
      </c>
      <c r="I21" s="278"/>
      <c r="J21" s="278" t="s">
        <v>79</v>
      </c>
      <c r="K21" s="278"/>
    </row>
    <row r="22" spans="1:11">
      <c r="A22" s="174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78" t="s">
        <v>79</v>
      </c>
      <c r="I22" s="278"/>
      <c r="J22" s="278" t="s">
        <v>79</v>
      </c>
      <c r="K22" s="278"/>
    </row>
    <row r="23" spans="1:11">
      <c r="A23" s="174" t="s">
        <v>87</v>
      </c>
      <c r="B23" s="3">
        <v>0</v>
      </c>
      <c r="C23" s="3">
        <v>0</v>
      </c>
      <c r="D23" s="3">
        <v>0</v>
      </c>
      <c r="E23" s="3">
        <v>0</v>
      </c>
      <c r="F23" s="278" t="s">
        <v>79</v>
      </c>
      <c r="G23" s="278"/>
      <c r="H23" s="278" t="s">
        <v>79</v>
      </c>
      <c r="I23" s="278"/>
      <c r="J23" s="278" t="s">
        <v>79</v>
      </c>
      <c r="K23" s="278"/>
    </row>
    <row r="24" spans="1:11">
      <c r="A24" s="174" t="s">
        <v>88</v>
      </c>
      <c r="B24" s="3">
        <v>0</v>
      </c>
      <c r="C24" s="3">
        <v>0</v>
      </c>
      <c r="D24" s="3">
        <v>0</v>
      </c>
      <c r="E24" s="3">
        <v>0</v>
      </c>
      <c r="F24" s="278" t="s">
        <v>79</v>
      </c>
      <c r="G24" s="278"/>
      <c r="H24" s="278" t="s">
        <v>79</v>
      </c>
      <c r="I24" s="278"/>
      <c r="J24" s="278" t="s">
        <v>79</v>
      </c>
      <c r="K24" s="278"/>
    </row>
    <row r="25" spans="1:11">
      <c r="A25" s="174" t="s">
        <v>50</v>
      </c>
      <c r="B25" s="3">
        <f>B5+B6+B7+B8+B9+B10+B11+B12+B13+B15+B14+B16+B17+B18+B19+B20+B21+B22+B23+B24</f>
        <v>1545</v>
      </c>
      <c r="C25" s="3">
        <f t="shared" ref="C25:E25" si="0">C5+C6+C7+C8+C9+C10+C11+C12+C13+C15+C14+C16+C17+C18+C19+C20+C21+C22+C23+C24</f>
        <v>21193</v>
      </c>
      <c r="D25" s="3">
        <f t="shared" si="0"/>
        <v>337</v>
      </c>
      <c r="E25" s="3">
        <f t="shared" si="0"/>
        <v>5377</v>
      </c>
      <c r="F25" s="3">
        <f>F5+F6+F7+F8+F9+F10+F11+F12+F13</f>
        <v>834</v>
      </c>
      <c r="G25" s="3">
        <f>G5+G6+G7+G8+G9+G10+G11+G12+G13</f>
        <v>9569</v>
      </c>
      <c r="H25" s="3">
        <f>H10+H9+H8+H7+H6+H5+H11+H16</f>
        <v>182</v>
      </c>
      <c r="I25" s="3">
        <f>I10+I9+I8+I7+I6+I5+I11+I16</f>
        <v>3118</v>
      </c>
      <c r="J25" s="3">
        <f>J8+J7+J6+J5</f>
        <v>187</v>
      </c>
      <c r="K25" s="3">
        <f>K8+K7+K6+K5</f>
        <v>3003</v>
      </c>
    </row>
    <row r="27" spans="1:11">
      <c r="A27" s="5" t="s">
        <v>89</v>
      </c>
    </row>
  </sheetData>
  <mergeCells count="31">
    <mergeCell ref="D2:I2"/>
    <mergeCell ref="B3:C3"/>
    <mergeCell ref="D3:E3"/>
    <mergeCell ref="F3:G3"/>
    <mergeCell ref="H3:I3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29" sqref="E29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1" t="s">
        <v>130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20.25">
      <c r="A2" s="134"/>
      <c r="B2" s="134"/>
      <c r="C2" s="134"/>
      <c r="D2" s="135"/>
      <c r="E2" s="136"/>
      <c r="F2" s="136"/>
      <c r="G2" s="136"/>
      <c r="H2" s="137"/>
      <c r="I2" s="138" t="s">
        <v>92</v>
      </c>
      <c r="J2" s="137"/>
      <c r="K2" s="139"/>
    </row>
    <row r="3" spans="1:11" ht="20.25">
      <c r="A3" s="283" t="s">
        <v>72</v>
      </c>
      <c r="B3" s="283" t="s">
        <v>73</v>
      </c>
      <c r="C3" s="283"/>
      <c r="D3" s="283" t="s">
        <v>74</v>
      </c>
      <c r="E3" s="283"/>
      <c r="F3" s="283" t="s">
        <v>68</v>
      </c>
      <c r="G3" s="283"/>
      <c r="H3" s="283" t="s">
        <v>69</v>
      </c>
      <c r="I3" s="283"/>
      <c r="J3" s="283" t="s">
        <v>70</v>
      </c>
      <c r="K3" s="283"/>
    </row>
    <row r="4" spans="1:11" ht="20.25">
      <c r="A4" s="283"/>
      <c r="B4" s="175" t="s">
        <v>9</v>
      </c>
      <c r="C4" s="175" t="s">
        <v>93</v>
      </c>
      <c r="D4" s="175" t="s">
        <v>9</v>
      </c>
      <c r="E4" s="175" t="s">
        <v>93</v>
      </c>
      <c r="F4" s="175" t="s">
        <v>9</v>
      </c>
      <c r="G4" s="175" t="s">
        <v>93</v>
      </c>
      <c r="H4" s="175" t="s">
        <v>9</v>
      </c>
      <c r="I4" s="175" t="s">
        <v>93</v>
      </c>
      <c r="J4" s="175" t="s">
        <v>9</v>
      </c>
      <c r="K4" s="175" t="s">
        <v>93</v>
      </c>
    </row>
    <row r="5" spans="1:11" ht="20.25">
      <c r="A5" s="175" t="s">
        <v>57</v>
      </c>
      <c r="B5" s="140">
        <f>D5+F5+H5+J5</f>
        <v>146.41000000000003</v>
      </c>
      <c r="C5" s="140">
        <f>E5+G5+I5+K5</f>
        <v>2018.5</v>
      </c>
      <c r="D5" s="140">
        <v>78.280000000000015</v>
      </c>
      <c r="E5" s="140">
        <v>1450.7</v>
      </c>
      <c r="F5" s="140">
        <v>44.35</v>
      </c>
      <c r="G5" s="140">
        <v>349.91</v>
      </c>
      <c r="H5" s="140">
        <v>9.0399999999999991</v>
      </c>
      <c r="I5" s="140">
        <v>74.11</v>
      </c>
      <c r="J5" s="140">
        <v>14.74</v>
      </c>
      <c r="K5" s="140">
        <v>143.78</v>
      </c>
    </row>
    <row r="6" spans="1:11" ht="20.25">
      <c r="A6" s="175" t="s">
        <v>76</v>
      </c>
      <c r="B6" s="140">
        <f t="shared" ref="B6:C24" si="0">D6+F6+H6+J6</f>
        <v>34.21</v>
      </c>
      <c r="C6" s="140">
        <f t="shared" si="0"/>
        <v>445.01</v>
      </c>
      <c r="D6" s="141">
        <v>26.94</v>
      </c>
      <c r="E6" s="141">
        <v>368.73</v>
      </c>
      <c r="F6" s="142">
        <v>2.2200000000000002</v>
      </c>
      <c r="G6" s="142">
        <v>28.78</v>
      </c>
      <c r="H6" s="142">
        <v>3.46</v>
      </c>
      <c r="I6" s="142">
        <v>32.47</v>
      </c>
      <c r="J6" s="142">
        <v>1.59</v>
      </c>
      <c r="K6" s="142">
        <v>15.03</v>
      </c>
    </row>
    <row r="7" spans="1:11" ht="20.25">
      <c r="A7" s="175" t="s">
        <v>59</v>
      </c>
      <c r="B7" s="140">
        <f t="shared" si="0"/>
        <v>113.05208867924544</v>
      </c>
      <c r="C7" s="140">
        <f t="shared" si="0"/>
        <v>1541.8440952829824</v>
      </c>
      <c r="D7" s="145">
        <v>89.805071698113352</v>
      </c>
      <c r="E7" s="145">
        <v>1192.6573716980758</v>
      </c>
      <c r="F7" s="145">
        <v>17.247960377358496</v>
      </c>
      <c r="G7" s="145">
        <v>273.11427830188768</v>
      </c>
      <c r="H7" s="145">
        <v>3.7038603773584899</v>
      </c>
      <c r="I7" s="145">
        <v>41.938343396226429</v>
      </c>
      <c r="J7" s="145">
        <v>2.2951962264150945</v>
      </c>
      <c r="K7" s="145">
        <v>34.134101886792457</v>
      </c>
    </row>
    <row r="8" spans="1:11" ht="20.25">
      <c r="A8" s="175" t="s">
        <v>77</v>
      </c>
      <c r="B8" s="140">
        <f t="shared" si="0"/>
        <v>8.5477419999999995</v>
      </c>
      <c r="C8" s="140">
        <f t="shared" si="0"/>
        <v>89.686341999999996</v>
      </c>
      <c r="D8" s="141">
        <v>5.701346</v>
      </c>
      <c r="E8" s="141">
        <v>59.597479999999997</v>
      </c>
      <c r="F8" s="141">
        <v>2.3206579999999999</v>
      </c>
      <c r="G8" s="141">
        <v>28.649111999999999</v>
      </c>
      <c r="H8" s="141">
        <v>0.52573800000000004</v>
      </c>
      <c r="I8" s="141">
        <v>0.74849500000000002</v>
      </c>
      <c r="J8" s="141">
        <v>0</v>
      </c>
      <c r="K8" s="141">
        <v>0.69125499999999995</v>
      </c>
    </row>
    <row r="9" spans="1:11" ht="20.25">
      <c r="A9" s="175" t="s">
        <v>78</v>
      </c>
      <c r="B9" s="140">
        <f t="shared" si="0"/>
        <v>0</v>
      </c>
      <c r="C9" s="140">
        <f t="shared" si="0"/>
        <v>12.07</v>
      </c>
      <c r="D9" s="146">
        <v>0</v>
      </c>
      <c r="E9" s="146">
        <v>12.07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</row>
    <row r="10" spans="1:11" ht="20.25">
      <c r="A10" s="175" t="s">
        <v>61</v>
      </c>
      <c r="B10" s="140">
        <f t="shared" si="0"/>
        <v>0</v>
      </c>
      <c r="C10" s="140">
        <f t="shared" si="0"/>
        <v>12.17</v>
      </c>
      <c r="D10" s="146">
        <v>0</v>
      </c>
      <c r="E10" s="146">
        <v>7.16</v>
      </c>
      <c r="F10" s="146">
        <v>0</v>
      </c>
      <c r="G10" s="146">
        <v>2.46</v>
      </c>
      <c r="H10" s="146">
        <v>0</v>
      </c>
      <c r="I10" s="146">
        <v>0.69</v>
      </c>
      <c r="J10" s="146">
        <v>0</v>
      </c>
      <c r="K10" s="146">
        <v>1.86</v>
      </c>
    </row>
    <row r="11" spans="1:11" ht="20.25">
      <c r="A11" s="175" t="s">
        <v>62</v>
      </c>
      <c r="B11" s="140">
        <f t="shared" si="0"/>
        <v>0</v>
      </c>
      <c r="C11" s="140">
        <f t="shared" si="0"/>
        <v>9.77</v>
      </c>
      <c r="D11" s="141">
        <v>0</v>
      </c>
      <c r="E11" s="141">
        <v>3.82</v>
      </c>
      <c r="F11" s="141">
        <v>0</v>
      </c>
      <c r="G11" s="141">
        <v>5.95</v>
      </c>
      <c r="H11" s="141">
        <v>0</v>
      </c>
      <c r="I11" s="141">
        <v>0</v>
      </c>
      <c r="J11" s="143">
        <v>0</v>
      </c>
      <c r="K11" s="143">
        <v>0</v>
      </c>
    </row>
    <row r="12" spans="1:11" ht="20.25">
      <c r="A12" s="175" t="s">
        <v>94</v>
      </c>
      <c r="B12" s="140">
        <f t="shared" si="0"/>
        <v>0</v>
      </c>
      <c r="C12" s="140">
        <f t="shared" si="0"/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</row>
    <row r="13" spans="1:11" ht="20.25">
      <c r="A13" s="175" t="s">
        <v>80</v>
      </c>
      <c r="B13" s="140">
        <f t="shared" si="0"/>
        <v>6.8892000000000007</v>
      </c>
      <c r="C13" s="140">
        <f t="shared" si="0"/>
        <v>93.202099999999987</v>
      </c>
      <c r="D13" s="145">
        <v>1.7857000000000001</v>
      </c>
      <c r="E13" s="145">
        <v>57.921399999999998</v>
      </c>
      <c r="F13" s="145">
        <v>4.5110000000000001</v>
      </c>
      <c r="G13" s="145">
        <v>31.585999999999999</v>
      </c>
      <c r="H13" s="147">
        <v>0.59250000000000003</v>
      </c>
      <c r="I13" s="147">
        <v>3.6947000000000001</v>
      </c>
      <c r="J13" s="147">
        <v>0</v>
      </c>
      <c r="K13" s="147">
        <v>0</v>
      </c>
    </row>
    <row r="14" spans="1:11" ht="20.25">
      <c r="A14" s="175" t="s">
        <v>81</v>
      </c>
      <c r="B14" s="140">
        <f t="shared" si="0"/>
        <v>0</v>
      </c>
      <c r="C14" s="140">
        <f t="shared" si="0"/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</row>
    <row r="15" spans="1:11" ht="20.25">
      <c r="A15" s="175" t="s">
        <v>63</v>
      </c>
      <c r="B15" s="140">
        <f t="shared" si="0"/>
        <v>11.86</v>
      </c>
      <c r="C15" s="140">
        <f t="shared" si="0"/>
        <v>183.97</v>
      </c>
      <c r="D15" s="141">
        <v>4.74</v>
      </c>
      <c r="E15" s="141">
        <v>96.92</v>
      </c>
      <c r="F15" s="141">
        <v>2.75</v>
      </c>
      <c r="G15" s="141">
        <v>38.82</v>
      </c>
      <c r="H15" s="141">
        <v>0</v>
      </c>
      <c r="I15" s="141">
        <v>0</v>
      </c>
      <c r="J15" s="141">
        <v>4.37</v>
      </c>
      <c r="K15" s="141">
        <v>48.23</v>
      </c>
    </row>
    <row r="16" spans="1:11" ht="20.25">
      <c r="A16" s="175" t="s">
        <v>64</v>
      </c>
      <c r="B16" s="140">
        <f t="shared" si="0"/>
        <v>0.32</v>
      </c>
      <c r="C16" s="140">
        <f t="shared" si="0"/>
        <v>2.7</v>
      </c>
      <c r="D16" s="140">
        <v>0</v>
      </c>
      <c r="E16" s="140">
        <v>0.28999999999999998</v>
      </c>
      <c r="F16" s="140">
        <v>0.32</v>
      </c>
      <c r="G16" s="140">
        <v>2.41</v>
      </c>
      <c r="H16" s="140">
        <v>0</v>
      </c>
      <c r="I16" s="140">
        <v>0</v>
      </c>
      <c r="J16" s="141">
        <v>0</v>
      </c>
      <c r="K16" s="141">
        <v>0</v>
      </c>
    </row>
    <row r="17" spans="1:11" ht="20.25">
      <c r="A17" s="175" t="s">
        <v>65</v>
      </c>
      <c r="B17" s="140">
        <f t="shared" si="0"/>
        <v>9.6699999999999982</v>
      </c>
      <c r="C17" s="140">
        <f t="shared" si="0"/>
        <v>53.63000000000001</v>
      </c>
      <c r="D17" s="141">
        <v>1.94</v>
      </c>
      <c r="E17" s="141">
        <v>7.04</v>
      </c>
      <c r="F17" s="141">
        <v>0.47</v>
      </c>
      <c r="G17" s="141">
        <v>5.58</v>
      </c>
      <c r="H17" s="141">
        <v>6.61</v>
      </c>
      <c r="I17" s="141">
        <v>33.67</v>
      </c>
      <c r="J17" s="141">
        <v>0.64999999999999902</v>
      </c>
      <c r="K17" s="141">
        <v>7.34</v>
      </c>
    </row>
    <row r="18" spans="1:11" ht="20.25">
      <c r="A18" s="175" t="s">
        <v>82</v>
      </c>
      <c r="B18" s="140">
        <f t="shared" si="0"/>
        <v>0</v>
      </c>
      <c r="C18" s="140">
        <f t="shared" si="0"/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</row>
    <row r="19" spans="1:11" ht="20.25">
      <c r="A19" s="175" t="s">
        <v>83</v>
      </c>
      <c r="B19" s="140">
        <f t="shared" si="0"/>
        <v>0</v>
      </c>
      <c r="C19" s="140">
        <f t="shared" si="0"/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</row>
    <row r="20" spans="1:11" ht="20.25">
      <c r="A20" s="175" t="s">
        <v>84</v>
      </c>
      <c r="B20" s="140">
        <f t="shared" si="0"/>
        <v>0</v>
      </c>
      <c r="C20" s="140">
        <f t="shared" si="0"/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</row>
    <row r="21" spans="1:11" ht="20.25">
      <c r="A21" s="175" t="s">
        <v>85</v>
      </c>
      <c r="B21" s="140">
        <f t="shared" si="0"/>
        <v>5.27</v>
      </c>
      <c r="C21" s="140">
        <f t="shared" si="0"/>
        <v>5.27</v>
      </c>
      <c r="D21" s="145">
        <v>5.27</v>
      </c>
      <c r="E21" s="145">
        <v>5.27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</row>
    <row r="22" spans="1:11" ht="20.25">
      <c r="A22" s="175" t="s">
        <v>86</v>
      </c>
      <c r="B22" s="140">
        <f t="shared" si="0"/>
        <v>0</v>
      </c>
      <c r="C22" s="140">
        <f t="shared" si="0"/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</row>
    <row r="23" spans="1:11" ht="20.25">
      <c r="A23" s="175" t="s">
        <v>87</v>
      </c>
      <c r="B23" s="140">
        <f t="shared" si="0"/>
        <v>0</v>
      </c>
      <c r="C23" s="140">
        <f t="shared" si="0"/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</row>
    <row r="24" spans="1:11" ht="20.25">
      <c r="A24" s="175" t="s">
        <v>88</v>
      </c>
      <c r="B24" s="140">
        <f t="shared" si="0"/>
        <v>0</v>
      </c>
      <c r="C24" s="140">
        <f t="shared" si="0"/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</row>
    <row r="25" spans="1:11" ht="20.25">
      <c r="A25" s="175" t="s">
        <v>100</v>
      </c>
      <c r="B25" s="140">
        <f t="shared" ref="B25:C25" si="1">D25+F25+H25+J25</f>
        <v>0</v>
      </c>
      <c r="C25" s="140">
        <f t="shared" si="1"/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</row>
    <row r="26" spans="1:11" ht="20.25">
      <c r="A26" s="175" t="s">
        <v>50</v>
      </c>
      <c r="B26" s="140">
        <f>SUM(B5:B25)</f>
        <v>336.22903067924545</v>
      </c>
      <c r="C26" s="140">
        <f>SUM(C5:C25)</f>
        <v>4467.8225372829838</v>
      </c>
      <c r="D26" s="140">
        <f t="shared" ref="D26:K26" si="2">SUM(D5:D24)</f>
        <v>214.46211769811339</v>
      </c>
      <c r="E26" s="140">
        <f t="shared" si="2"/>
        <v>3262.1762516980762</v>
      </c>
      <c r="F26" s="140">
        <f t="shared" si="2"/>
        <v>74.189618377358485</v>
      </c>
      <c r="G26" s="140">
        <f t="shared" si="2"/>
        <v>767.25939030188783</v>
      </c>
      <c r="H26" s="140">
        <f t="shared" si="2"/>
        <v>23.932098377358489</v>
      </c>
      <c r="I26" s="140">
        <f t="shared" si="2"/>
        <v>187.32153839622646</v>
      </c>
      <c r="J26" s="140">
        <f t="shared" si="2"/>
        <v>23.645196226415095</v>
      </c>
      <c r="K26" s="140">
        <f t="shared" si="2"/>
        <v>251.06535688679247</v>
      </c>
    </row>
    <row r="28" spans="1:11">
      <c r="A28" s="144" t="s">
        <v>89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21" sqref="G21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2" customWidth="1"/>
    <col min="8" max="8" width="19.875" customWidth="1"/>
    <col min="9" max="9" width="15.75" customWidth="1"/>
  </cols>
  <sheetData>
    <row r="1" spans="1:9" ht="29.25">
      <c r="A1" s="284" t="s">
        <v>131</v>
      </c>
      <c r="B1" s="284"/>
      <c r="C1" s="284"/>
      <c r="D1" s="284"/>
      <c r="E1" s="284"/>
      <c r="F1" s="285"/>
      <c r="G1" s="285"/>
      <c r="H1" s="286"/>
      <c r="I1" s="286"/>
    </row>
    <row r="2" spans="1:9" ht="20.25">
      <c r="A2" s="180"/>
      <c r="B2" s="181"/>
      <c r="C2" s="181"/>
      <c r="D2" s="181"/>
      <c r="E2" s="181"/>
      <c r="F2" s="180"/>
      <c r="G2" s="182"/>
    </row>
    <row r="3" spans="1:9" ht="20.25">
      <c r="A3" s="287" t="s">
        <v>101</v>
      </c>
      <c r="B3" s="288" t="s">
        <v>102</v>
      </c>
      <c r="C3" s="287"/>
      <c r="D3" s="289" t="s">
        <v>103</v>
      </c>
      <c r="E3" s="289"/>
      <c r="F3" s="290" t="s">
        <v>104</v>
      </c>
      <c r="G3" s="290" t="s">
        <v>105</v>
      </c>
      <c r="H3" s="290" t="s">
        <v>106</v>
      </c>
      <c r="I3" s="290" t="s">
        <v>107</v>
      </c>
    </row>
    <row r="4" spans="1:9" ht="20.25">
      <c r="A4" s="287"/>
      <c r="B4" s="183" t="s">
        <v>108</v>
      </c>
      <c r="C4" s="183" t="s">
        <v>109</v>
      </c>
      <c r="D4" s="183" t="s">
        <v>108</v>
      </c>
      <c r="E4" s="183" t="s">
        <v>109</v>
      </c>
      <c r="F4" s="290"/>
      <c r="G4" s="290"/>
      <c r="H4" s="290"/>
      <c r="I4" s="290"/>
    </row>
    <row r="5" spans="1:9" ht="20.25">
      <c r="A5" s="184" t="s">
        <v>57</v>
      </c>
      <c r="B5" s="185">
        <v>1915</v>
      </c>
      <c r="C5" s="186">
        <v>311.60000000000002</v>
      </c>
      <c r="D5" s="187">
        <v>1913</v>
      </c>
      <c r="E5" s="186">
        <v>776.45</v>
      </c>
      <c r="F5" s="185">
        <v>1922</v>
      </c>
      <c r="G5" s="188">
        <f>C5+E5</f>
        <v>1088.0500000000002</v>
      </c>
      <c r="H5" s="189">
        <v>1526.54</v>
      </c>
      <c r="I5" s="190">
        <f>H5/G5</f>
        <v>1.403005376591149</v>
      </c>
    </row>
    <row r="6" spans="1:9" ht="20.25">
      <c r="A6" s="184" t="s">
        <v>58</v>
      </c>
      <c r="B6" s="185">
        <v>324</v>
      </c>
      <c r="C6" s="185">
        <v>48.48</v>
      </c>
      <c r="D6" s="185">
        <v>322</v>
      </c>
      <c r="E6" s="185">
        <v>136.19</v>
      </c>
      <c r="F6" s="185">
        <v>324</v>
      </c>
      <c r="G6" s="188">
        <f t="shared" ref="G6:G25" si="0">C6+E6</f>
        <v>184.67</v>
      </c>
      <c r="H6" s="189">
        <v>210.68</v>
      </c>
      <c r="I6" s="190">
        <f t="shared" ref="I6:I26" si="1">H6/G6</f>
        <v>1.1408458331077058</v>
      </c>
    </row>
    <row r="7" spans="1:9" ht="20.25">
      <c r="A7" s="184" t="s">
        <v>59</v>
      </c>
      <c r="B7" s="185">
        <v>110</v>
      </c>
      <c r="C7" s="186">
        <v>18.322641509433961</v>
      </c>
      <c r="D7" s="185">
        <v>8</v>
      </c>
      <c r="E7" s="186">
        <v>3.7051811320754715</v>
      </c>
      <c r="F7" s="185">
        <v>110</v>
      </c>
      <c r="G7" s="188">
        <f t="shared" si="0"/>
        <v>22.027822641509431</v>
      </c>
      <c r="H7" s="189">
        <v>6.3464999999999998</v>
      </c>
      <c r="I7" s="190">
        <f t="shared" si="1"/>
        <v>0.28811290626793939</v>
      </c>
    </row>
    <row r="8" spans="1:9" ht="20.25">
      <c r="A8" s="184" t="s">
        <v>60</v>
      </c>
      <c r="B8" s="185">
        <v>425</v>
      </c>
      <c r="C8" s="186">
        <v>72.629067000000006</v>
      </c>
      <c r="D8" s="185">
        <v>464</v>
      </c>
      <c r="E8" s="186">
        <v>172.02145899999999</v>
      </c>
      <c r="F8" s="185">
        <v>425</v>
      </c>
      <c r="G8" s="188">
        <f t="shared" si="0"/>
        <v>244.65052600000001</v>
      </c>
      <c r="H8" s="189">
        <v>216.04</v>
      </c>
      <c r="I8" s="190">
        <f t="shared" si="1"/>
        <v>0.88305553040176166</v>
      </c>
    </row>
    <row r="9" spans="1:9" ht="20.25">
      <c r="A9" s="184" t="s">
        <v>63</v>
      </c>
      <c r="B9" s="185">
        <v>0</v>
      </c>
      <c r="C9" s="186">
        <v>0</v>
      </c>
      <c r="D9" s="185">
        <v>0</v>
      </c>
      <c r="E9" s="186">
        <v>0</v>
      </c>
      <c r="F9" s="185">
        <v>0</v>
      </c>
      <c r="G9" s="188">
        <f t="shared" si="0"/>
        <v>0</v>
      </c>
      <c r="H9" s="189">
        <v>0</v>
      </c>
      <c r="I9" s="190" t="e">
        <f t="shared" si="1"/>
        <v>#DIV/0!</v>
      </c>
    </row>
    <row r="10" spans="1:9" ht="20.25">
      <c r="A10" s="184" t="s">
        <v>78</v>
      </c>
      <c r="B10" s="185">
        <v>0</v>
      </c>
      <c r="C10" s="185">
        <v>0</v>
      </c>
      <c r="D10" s="185">
        <v>0</v>
      </c>
      <c r="E10" s="185">
        <v>0</v>
      </c>
      <c r="F10" s="185">
        <v>0</v>
      </c>
      <c r="G10" s="188">
        <f t="shared" si="0"/>
        <v>0</v>
      </c>
      <c r="H10" s="189">
        <v>0</v>
      </c>
      <c r="I10" s="190" t="e">
        <f t="shared" si="1"/>
        <v>#DIV/0!</v>
      </c>
    </row>
    <row r="11" spans="1:9" ht="20.25">
      <c r="A11" s="184" t="s">
        <v>61</v>
      </c>
      <c r="B11" s="185">
        <v>1</v>
      </c>
      <c r="C11" s="185">
        <v>0.18</v>
      </c>
      <c r="D11" s="185">
        <v>1</v>
      </c>
      <c r="E11" s="185">
        <v>0.31</v>
      </c>
      <c r="F11" s="185">
        <v>1</v>
      </c>
      <c r="G11" s="188">
        <f t="shared" si="0"/>
        <v>0.49</v>
      </c>
      <c r="H11" s="189">
        <v>0</v>
      </c>
      <c r="I11" s="190">
        <f t="shared" si="1"/>
        <v>0</v>
      </c>
    </row>
    <row r="12" spans="1:9" ht="20.25">
      <c r="A12" s="184" t="s">
        <v>64</v>
      </c>
      <c r="B12" s="185">
        <v>1</v>
      </c>
      <c r="C12" s="185">
        <v>0.12</v>
      </c>
      <c r="D12" s="185">
        <v>1</v>
      </c>
      <c r="E12" s="185">
        <v>0.28000000000000003</v>
      </c>
      <c r="F12" s="185">
        <v>1</v>
      </c>
      <c r="G12" s="188">
        <f t="shared" si="0"/>
        <v>0.4</v>
      </c>
      <c r="H12" s="189">
        <v>0</v>
      </c>
      <c r="I12" s="190">
        <f t="shared" si="1"/>
        <v>0</v>
      </c>
    </row>
    <row r="13" spans="1:9" ht="20.25">
      <c r="A13" s="184" t="s">
        <v>62</v>
      </c>
      <c r="B13" s="185">
        <v>1</v>
      </c>
      <c r="C13" s="185">
        <v>0.16</v>
      </c>
      <c r="D13" s="185">
        <v>1</v>
      </c>
      <c r="E13" s="185">
        <v>0.31</v>
      </c>
      <c r="F13" s="185">
        <v>1</v>
      </c>
      <c r="G13" s="188">
        <f t="shared" si="0"/>
        <v>0.47</v>
      </c>
      <c r="H13" s="189">
        <v>0</v>
      </c>
      <c r="I13" s="190">
        <f t="shared" si="1"/>
        <v>0</v>
      </c>
    </row>
    <row r="14" spans="1:9" ht="20.25">
      <c r="A14" s="184" t="s">
        <v>94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8">
        <f t="shared" si="0"/>
        <v>0</v>
      </c>
      <c r="H14" s="189">
        <v>0</v>
      </c>
      <c r="I14" s="190" t="e">
        <f t="shared" si="1"/>
        <v>#DIV/0!</v>
      </c>
    </row>
    <row r="15" spans="1:9" ht="20.25">
      <c r="A15" s="184" t="s">
        <v>110</v>
      </c>
      <c r="B15" s="185">
        <v>0</v>
      </c>
      <c r="C15" s="185">
        <v>0</v>
      </c>
      <c r="D15" s="185">
        <v>0</v>
      </c>
      <c r="E15" s="185">
        <v>0</v>
      </c>
      <c r="F15" s="185">
        <v>0</v>
      </c>
      <c r="G15" s="188">
        <f t="shared" si="0"/>
        <v>0</v>
      </c>
      <c r="H15" s="189">
        <v>0</v>
      </c>
      <c r="I15" s="190" t="e">
        <f t="shared" si="1"/>
        <v>#DIV/0!</v>
      </c>
    </row>
    <row r="16" spans="1:9" ht="20.25">
      <c r="A16" s="184" t="s">
        <v>111</v>
      </c>
      <c r="B16" s="185">
        <v>0</v>
      </c>
      <c r="C16" s="185">
        <v>0</v>
      </c>
      <c r="D16" s="185">
        <v>0</v>
      </c>
      <c r="E16" s="185">
        <v>0</v>
      </c>
      <c r="F16" s="185">
        <v>0</v>
      </c>
      <c r="G16" s="188">
        <f t="shared" si="0"/>
        <v>0</v>
      </c>
      <c r="H16" s="189">
        <v>0</v>
      </c>
      <c r="I16" s="190" t="e">
        <f t="shared" si="1"/>
        <v>#DIV/0!</v>
      </c>
    </row>
    <row r="17" spans="1:9" ht="20.25">
      <c r="A17" s="184" t="s">
        <v>80</v>
      </c>
      <c r="B17" s="185">
        <v>0</v>
      </c>
      <c r="C17" s="185">
        <v>0</v>
      </c>
      <c r="D17" s="185">
        <v>0</v>
      </c>
      <c r="E17" s="185">
        <v>0</v>
      </c>
      <c r="F17" s="185">
        <v>0</v>
      </c>
      <c r="G17" s="188">
        <f t="shared" si="0"/>
        <v>0</v>
      </c>
      <c r="H17" s="189">
        <v>0</v>
      </c>
      <c r="I17" s="190" t="e">
        <f t="shared" si="1"/>
        <v>#DIV/0!</v>
      </c>
    </row>
    <row r="18" spans="1:9" ht="20.25">
      <c r="A18" s="184" t="s">
        <v>88</v>
      </c>
      <c r="B18" s="185">
        <v>0</v>
      </c>
      <c r="C18" s="185">
        <v>0</v>
      </c>
      <c r="D18" s="185">
        <v>0</v>
      </c>
      <c r="E18" s="185">
        <v>0</v>
      </c>
      <c r="F18" s="185">
        <v>0</v>
      </c>
      <c r="G18" s="188">
        <f t="shared" si="0"/>
        <v>0</v>
      </c>
      <c r="H18" s="189">
        <v>0</v>
      </c>
      <c r="I18" s="190" t="e">
        <f t="shared" si="1"/>
        <v>#DIV/0!</v>
      </c>
    </row>
    <row r="19" spans="1:9" ht="20.25">
      <c r="A19" s="184" t="s">
        <v>87</v>
      </c>
      <c r="B19" s="185">
        <v>0</v>
      </c>
      <c r="C19" s="185">
        <v>0</v>
      </c>
      <c r="D19" s="185">
        <v>0</v>
      </c>
      <c r="E19" s="185">
        <v>0</v>
      </c>
      <c r="F19" s="185">
        <v>0</v>
      </c>
      <c r="G19" s="188">
        <f t="shared" si="0"/>
        <v>0</v>
      </c>
      <c r="H19" s="189">
        <v>0</v>
      </c>
      <c r="I19" s="190" t="e">
        <f t="shared" si="1"/>
        <v>#DIV/0!</v>
      </c>
    </row>
    <row r="20" spans="1:9" ht="20.25">
      <c r="A20" s="184" t="s">
        <v>112</v>
      </c>
      <c r="B20" s="185">
        <v>0</v>
      </c>
      <c r="C20" s="185">
        <v>0</v>
      </c>
      <c r="D20" s="185">
        <v>1</v>
      </c>
      <c r="E20" s="185">
        <v>0.28999999999999998</v>
      </c>
      <c r="F20" s="185">
        <v>1</v>
      </c>
      <c r="G20" s="188">
        <f t="shared" si="0"/>
        <v>0.28999999999999998</v>
      </c>
      <c r="H20" s="189">
        <v>0</v>
      </c>
      <c r="I20" s="190">
        <f t="shared" si="1"/>
        <v>0</v>
      </c>
    </row>
    <row r="21" spans="1:9" ht="20.25">
      <c r="A21" s="184" t="s">
        <v>113</v>
      </c>
      <c r="B21" s="185">
        <v>0</v>
      </c>
      <c r="C21" s="185">
        <v>0</v>
      </c>
      <c r="D21" s="185">
        <v>0</v>
      </c>
      <c r="E21" s="185">
        <v>0</v>
      </c>
      <c r="F21" s="185">
        <v>0</v>
      </c>
      <c r="G21" s="188">
        <f t="shared" si="0"/>
        <v>0</v>
      </c>
      <c r="H21" s="189">
        <v>0</v>
      </c>
      <c r="I21" s="190" t="e">
        <f t="shared" si="1"/>
        <v>#DIV/0!</v>
      </c>
    </row>
    <row r="22" spans="1:9" ht="20.25">
      <c r="A22" s="184" t="s">
        <v>84</v>
      </c>
      <c r="B22" s="185">
        <v>2</v>
      </c>
      <c r="C22" s="186">
        <v>0.32264150943396203</v>
      </c>
      <c r="D22" s="185">
        <v>2</v>
      </c>
      <c r="E22" s="186">
        <v>1.0988367924528299</v>
      </c>
      <c r="F22" s="185">
        <v>2</v>
      </c>
      <c r="G22" s="188">
        <f t="shared" si="0"/>
        <v>1.421478301886792</v>
      </c>
      <c r="H22" s="189">
        <v>0</v>
      </c>
      <c r="I22" s="190">
        <f t="shared" si="1"/>
        <v>0</v>
      </c>
    </row>
    <row r="23" spans="1:9" ht="20.25">
      <c r="A23" s="184" t="s">
        <v>83</v>
      </c>
      <c r="B23" s="185">
        <v>0</v>
      </c>
      <c r="C23" s="185">
        <v>0</v>
      </c>
      <c r="D23" s="185">
        <v>0</v>
      </c>
      <c r="E23" s="185">
        <v>0</v>
      </c>
      <c r="F23" s="185">
        <v>0</v>
      </c>
      <c r="G23" s="188">
        <f t="shared" si="0"/>
        <v>0</v>
      </c>
      <c r="H23" s="189">
        <v>0</v>
      </c>
      <c r="I23" s="190" t="e">
        <f t="shared" si="1"/>
        <v>#DIV/0!</v>
      </c>
    </row>
    <row r="24" spans="1:9" ht="20.25">
      <c r="A24" s="184" t="s">
        <v>86</v>
      </c>
      <c r="B24" s="185">
        <v>2</v>
      </c>
      <c r="C24" s="185">
        <v>0.36</v>
      </c>
      <c r="D24" s="185">
        <v>2</v>
      </c>
      <c r="E24" s="185">
        <v>0.87</v>
      </c>
      <c r="F24" s="185">
        <v>2</v>
      </c>
      <c r="G24" s="188">
        <f t="shared" si="0"/>
        <v>1.23</v>
      </c>
      <c r="H24" s="189">
        <v>0</v>
      </c>
      <c r="I24" s="190">
        <f t="shared" si="1"/>
        <v>0</v>
      </c>
    </row>
    <row r="25" spans="1:9" ht="20.25">
      <c r="A25" s="184" t="s">
        <v>114</v>
      </c>
      <c r="B25" s="187">
        <v>1</v>
      </c>
      <c r="C25" s="187">
        <v>0.16980000000000001</v>
      </c>
      <c r="D25" s="187">
        <v>1</v>
      </c>
      <c r="E25" s="187">
        <v>0.2094</v>
      </c>
      <c r="F25" s="187">
        <v>1</v>
      </c>
      <c r="G25" s="188">
        <f t="shared" si="0"/>
        <v>0.37919999999999998</v>
      </c>
      <c r="H25" s="189">
        <v>0</v>
      </c>
      <c r="I25" s="190">
        <f t="shared" si="1"/>
        <v>0</v>
      </c>
    </row>
    <row r="26" spans="1:9" ht="20.25">
      <c r="A26" s="191" t="s">
        <v>115</v>
      </c>
      <c r="B26" s="187">
        <f>SUM(B5:B25)</f>
        <v>2782</v>
      </c>
      <c r="C26" s="187">
        <f t="shared" ref="C26:E26" si="2">SUM(C5:C25)</f>
        <v>452.34415001886799</v>
      </c>
      <c r="D26" s="187">
        <f t="shared" si="2"/>
        <v>2716</v>
      </c>
      <c r="E26" s="187">
        <f t="shared" si="2"/>
        <v>1091.7348769245282</v>
      </c>
      <c r="F26" s="187">
        <f>SUM(F5:F25)</f>
        <v>2790</v>
      </c>
      <c r="G26" s="188">
        <f t="shared" ref="G26" si="3">SUM(G5:G25)</f>
        <v>1544.0790269433965</v>
      </c>
      <c r="H26" s="187">
        <f>SUM(H5:H25)</f>
        <v>1959.6065000000001</v>
      </c>
      <c r="I26" s="190">
        <f t="shared" si="1"/>
        <v>1.2691102371095391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2022-12-28T01:30:04Z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